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85" firstSheet="2" activeTab="2"/>
  </bookViews>
  <sheets>
    <sheet name="Reg" sheetId="1" state="hidden" r:id="rId1"/>
    <sheet name="főkönyv" sheetId="2" state="hidden" r:id="rId2"/>
    <sheet name="1. oldal" sheetId="3" r:id="rId3"/>
    <sheet name="x2_oldal" sheetId="4" state="hidden" r:id="rId4"/>
    <sheet name="2. oldal" sheetId="5" r:id="rId5"/>
    <sheet name="x4_ oldal" sheetId="6" state="hidden" r:id="rId6"/>
    <sheet name="A.LAP" sheetId="7" r:id="rId7"/>
    <sheet name="F.LAP" sheetId="8" r:id="rId8"/>
    <sheet name="G.LAP" sheetId="9" r:id="rId9"/>
    <sheet name="B_LAP" sheetId="10" r:id="rId10"/>
    <sheet name="C_LAP" sheetId="11" r:id="rId11"/>
    <sheet name="D_LAP" sheetId="12" r:id="rId12"/>
    <sheet name="E_LAP" sheetId="13" r:id="rId13"/>
    <sheet name="xF_LAP" sheetId="14" state="hidden" r:id="rId14"/>
    <sheet name="átv" sheetId="15" r:id="rId15"/>
    <sheet name="Önell" sheetId="16" r:id="rId16"/>
    <sheet name="ALVÁLL" sheetId="17" r:id="rId17"/>
    <sheet name="Előleg-kieg" sheetId="18" state="hidden" r:id="rId18"/>
    <sheet name="útmutató" sheetId="19" r:id="rId19"/>
    <sheet name="alapadatok" sheetId="20" r:id="rId20"/>
  </sheets>
  <definedNames>
    <definedName name="Excel_BuiltIn_Print_Area_2">'útmutató'!#REF!</definedName>
    <definedName name="_xlnm.Print_Area" localSheetId="2">'1. oldal'!$B$1:$AF$126</definedName>
    <definedName name="_xlnm.Print_Area" localSheetId="4">'2. oldal'!$A$1:$P$97</definedName>
    <definedName name="_xlnm.Print_Area" localSheetId="6">'A.LAP'!$A$1:$M$46</definedName>
    <definedName name="_xlnm.Print_Area" localSheetId="19">'alapadatok'!$A$1:$R$203</definedName>
    <definedName name="_xlnm.Print_Area" localSheetId="16">'ALVÁLL'!$A$1:$M$28</definedName>
    <definedName name="_xlnm.Print_Area" localSheetId="14">'átv'!$A$1:$M$31</definedName>
    <definedName name="_xlnm.Print_Area" localSheetId="9">'B_LAP'!$A$1:$M$45</definedName>
    <definedName name="_xlnm.Print_Area" localSheetId="10">'C_LAP'!$A$1:$M$43</definedName>
    <definedName name="_xlnm.Print_Area" localSheetId="11">'D_LAP'!$A$1:$M$29</definedName>
    <definedName name="_xlnm.Print_Area" localSheetId="12">'E_LAP'!$A$1:$M$41</definedName>
    <definedName name="_xlnm.Print_Area" localSheetId="17">'Előleg-kieg'!$A$8:$AF$114</definedName>
    <definedName name="_xlnm.Print_Area" localSheetId="7">'F.LAP'!$A$1:$M$47</definedName>
    <definedName name="_xlnm.Print_Area" localSheetId="1">'főkönyv'!$A$1:$DW$180</definedName>
    <definedName name="_xlnm.Print_Area" localSheetId="8">'G.LAP'!$A$1:$U$52</definedName>
    <definedName name="_xlnm.Print_Area" localSheetId="15">'Önell'!$A$1:$M$35</definedName>
    <definedName name="_xlnm.Print_Area" localSheetId="3">'x2_oldal'!$A$15:$AA$54</definedName>
    <definedName name="_xlnm.Print_Area" localSheetId="5">'x4_ oldal'!$A$1:$AD$68</definedName>
    <definedName name="_xlnm.Print_Area" localSheetId="13">'xF_LAP'!$A$1:$M$43</definedName>
  </definedNames>
  <calcPr fullCalcOnLoad="1"/>
</workbook>
</file>

<file path=xl/comments5.xml><?xml version="1.0" encoding="utf-8"?>
<comments xmlns="http://schemas.openxmlformats.org/spreadsheetml/2006/main">
  <authors>
    <author>Gyurik L?szl?</author>
  </authors>
  <commentList>
    <comment ref="E62" authorId="0">
      <text>
        <r>
          <rPr>
            <b/>
            <sz val="8"/>
            <color indexed="10"/>
            <rFont val="Tahoma"/>
            <family val="2"/>
          </rPr>
          <t>VIII.1. sor: Az előlegfizetési időszak az adóbevallás benyújtás esedékességét követő második naptári hónap első napjával kezdődő 12 hónapos időszak, kivéve az adóév közben kezdő, valamint az átalakulással létrejött vállalkozó esete, amikor az előlegfizetési időszak az adókötelezettség kezdetétől, átalakulás napjától az azt követő adóév első félévének utolsó napjáig tart.</t>
        </r>
        <r>
          <rPr>
            <sz val="8"/>
            <color indexed="10"/>
            <rFont val="Tahoma"/>
            <family val="2"/>
          </rPr>
          <t xml:space="preserve">
</t>
        </r>
      </text>
    </comment>
    <comment ref="E66" authorId="0">
      <text>
        <r>
          <rPr>
            <b/>
            <sz val="8"/>
            <color indexed="10"/>
            <rFont val="Tahoma"/>
            <family val="2"/>
          </rPr>
          <t>VIII.2. sor: A 2010. adóévben kezdődő adóelőleg-fizetési időszakra fizetendő első (2010. szeptember 15-én esedékes) adóelőleg-részletet az adózónak a 2009. évben kezdődő adóév adója és az Adóiroda által 2010. évben kezdődő adóév harmadik hónapjának 15. napjáig (2010. március 15.) korábban előírt adóelőleg-részlet pozitív különbözetével egyezően kell megfizetni.</t>
        </r>
      </text>
    </comment>
    <comment ref="E69" authorId="0">
      <text>
        <r>
          <rPr>
            <b/>
            <sz val="8"/>
            <color indexed="10"/>
            <rFont val="Tahoma"/>
            <family val="2"/>
          </rPr>
          <t>VIII.3. sor: A 2010. adóév második (2011. március 15-én esedékes) adóelőleg-részletet a 2009. évi adóév adójának felével megegyező összegben kell bevallani az adózónak az Adóirodához és az APEH felé megfizetni.</t>
        </r>
      </text>
    </comment>
  </commentList>
</comments>
</file>

<file path=xl/sharedStrings.xml><?xml version="1.0" encoding="utf-8"?>
<sst xmlns="http://schemas.openxmlformats.org/spreadsheetml/2006/main" count="1402" uniqueCount="867">
  <si>
    <t>A bankszámlával rendelkező vállalkozóknak az adókötelezettségüket átutalással kel teljesíteni.</t>
  </si>
  <si>
    <t>Adócsoport ügyfélfogadási ideje: (Veresegyház, Fő u.108.)</t>
  </si>
  <si>
    <t>8,00 - 12,00</t>
  </si>
  <si>
    <t>13,00 - 18,00</t>
  </si>
  <si>
    <t>13,00 - 16,00</t>
  </si>
  <si>
    <t>Levelezési cím:</t>
  </si>
  <si>
    <t>Veresegyház Város Polgármesteri Hivatal</t>
  </si>
  <si>
    <t xml:space="preserve">Az adóbevallás kitöltésével kapcsolatos esetleges </t>
  </si>
  <si>
    <t>2112 Veresegyház, Fő út 106.</t>
  </si>
  <si>
    <t>kérdéseire az ADÓCSOPORT munkatársai</t>
  </si>
  <si>
    <t>készséggel adnak tájékoztatást.</t>
  </si>
  <si>
    <t>Telefonszáma:</t>
  </si>
  <si>
    <t>28/588-617</t>
  </si>
  <si>
    <t>3., A BEVALLÁS BENYÚJTÁSÁNAK HATÁRIDEJE: 2011. május 31.</t>
  </si>
  <si>
    <t>Veresegyház</t>
  </si>
  <si>
    <t>III. Más adónemben, hatóságnál nyilvántartott lejárt esedékességű köztartozásra átvezetendő összegek</t>
  </si>
  <si>
    <t>adóévről</t>
  </si>
  <si>
    <t xml:space="preserve">adóévről </t>
  </si>
  <si>
    <t>A bevallás lapjain csak a sárgával jelzett mezőkbe írhat ( tehet X-t).</t>
  </si>
  <si>
    <t>NYILATKOZAT TÚLFIZETÉSRŐL</t>
  </si>
  <si>
    <t xml:space="preserve">Önkormányzat illetékességi területén folytatott állandó jellegű iparűzési </t>
  </si>
  <si>
    <t>tevékenység utáni adókötelezettségről szóló helyi iparűzési adóbevalláshoz kapcsolódó "G" jelű kiegészítő lap</t>
  </si>
  <si>
    <t>I. Az adóalany:</t>
  </si>
  <si>
    <t>1. Az adóalany neve (cégneve):</t>
  </si>
  <si>
    <t>2. Adószáma, adóazonosító jele:</t>
  </si>
  <si>
    <t>II. Nyilatkozat</t>
  </si>
  <si>
    <t>2. A túlfizetés összegéből</t>
  </si>
  <si>
    <t>forintot kérek visszatéríteni , a fennmaradó összeget később esedékes iparűzési adó fizetési kötelezettségre kívánom felhasználni</t>
  </si>
  <si>
    <t>3. A túlfizetés összegéből</t>
  </si>
  <si>
    <t>forintot kérek visszatéríteni ,</t>
  </si>
  <si>
    <t>forintot kérek más adónemben/hatóságnál nyilvántartott lejárt esedékességű köztartozásra átvezetni,</t>
  </si>
  <si>
    <t>a fennmaradó összeget később esedékes iparűzési adó fizetési kötelezettségre kívánom felhasználni</t>
  </si>
  <si>
    <t>4. A túlfizetés összegéből</t>
  </si>
  <si>
    <t>forintot kérek más adónemben/hatóságnál nyilvántartott lejárt esedékességű köztartozásra átvezetni, a fennmaradó összeget később esedékes iparűzési adó fizetési</t>
  </si>
  <si>
    <t xml:space="preserve">Centex Kft.                        </t>
  </si>
  <si>
    <t>Önkormányzat</t>
  </si>
  <si>
    <r>
      <t>A bevallás sárgával jelölt mezőit kell csak ezek után feltölteni</t>
    </r>
    <r>
      <rPr>
        <sz val="10"/>
        <rFont val="Arial"/>
        <family val="2"/>
      </rPr>
      <t>,  s a bevallás máris nyomtatható.</t>
    </r>
  </si>
  <si>
    <t>a táblázat működése ne sérüljön. Ezen a lapon kell X-t tenni a megfelelő helyekre.</t>
  </si>
  <si>
    <t>kötelezettségre kívánom felhasználni</t>
  </si>
  <si>
    <t>5. A túlfizetés teljes összegének visszatérítését kérem</t>
  </si>
  <si>
    <t>Sorszám</t>
  </si>
  <si>
    <t>Köztartozást nyilvántartó intézmény megnevezése</t>
  </si>
  <si>
    <t>Köztartozás fajtája</t>
  </si>
  <si>
    <t>Összeg ( Ft )</t>
  </si>
  <si>
    <t>Köztartozáshoz tartozó pénzintézeti számlaszám</t>
  </si>
  <si>
    <t xml:space="preserve">Intézmény által alkalmazott ügyfélazonosító szám </t>
  </si>
  <si>
    <t>06.</t>
  </si>
  <si>
    <t>07.</t>
  </si>
  <si>
    <t>08.</t>
  </si>
  <si>
    <t>09.</t>
  </si>
  <si>
    <t>Felelősségem tudatában kijelentem, hogy a nyilatkozatban közölt adatok a valóságnak megfelelnek.</t>
  </si>
  <si>
    <t>Hitelintézetek és pénzügyi vállalkozások</t>
  </si>
  <si>
    <t>nettó árbevételének a kiszámítása</t>
  </si>
  <si>
    <t>"B" jelű kiegészítő lap</t>
  </si>
  <si>
    <t>Technikai száma:</t>
  </si>
  <si>
    <t>A Htv. szerinti - vállalkozási szintű - éves nettó árbevétel (2+3+4+5+6+7-8)</t>
  </si>
  <si>
    <t>Kapott kamatot és kamatjellegű bevételek</t>
  </si>
  <si>
    <t>Egyéb pénzügyi szolgáltatás bevételei</t>
  </si>
  <si>
    <t>Nem pénzügyi és befektetési szolgáltatás nettó árbevétele</t>
  </si>
  <si>
    <t>Befektetési szolgáltatás bevétele</t>
  </si>
  <si>
    <t>Fedezeti ügyletek veszteségének/nyereségének nyereségjellegű különbözete</t>
  </si>
  <si>
    <t>Alapügyletek (fedezett tételek) nyereségének/veszteségének nyereségjellegű különbözete</t>
  </si>
  <si>
    <t>Fizetett kamatok és kamatjellegű ráfordítások</t>
  </si>
  <si>
    <t>Biztosítók árbevételének a kiszámítása</t>
  </si>
  <si>
    <t>"C" jelű kiegészítő lap</t>
  </si>
  <si>
    <t>Biztosítástechnikai eredmény</t>
  </si>
  <si>
    <t>Nettó működési költségek</t>
  </si>
  <si>
    <t>Befektetésekből származó biztosítástechnikai ráfordítások (csak életbiztosítási ágnál) és az egyéb biztosítás-technikai ráfordítások együttes összege</t>
  </si>
  <si>
    <t>Nem biztosítási tevékenység bevétele, befektetések nettó árbevétele, a Htv. 52.§ 22. C) alponjta szerint egyéb növelő tételek</t>
  </si>
  <si>
    <t>Htv. 52.§ 22. C) alpontjában foglalt csökkentések</t>
  </si>
  <si>
    <t>Befektetési vállalkozások</t>
  </si>
  <si>
    <t>"D" jelű kiegészítő lap</t>
  </si>
  <si>
    <t>A Htv. szerinti - vállalkozási szintű - éves nettó árbevétel (2+3+4+5+6)</t>
  </si>
  <si>
    <t>Kapott kamatok és kamatjellegű bevételek együttes összege</t>
  </si>
  <si>
    <t>Befektetési szolgáltatási tevékenység bevételei</t>
  </si>
  <si>
    <t>Nem befektetési szolgáltatási tevékenység bevételei</t>
  </si>
  <si>
    <t>Fedezeti ügyletek nyereségének/veszteségének nyereségjellegű különbözete</t>
  </si>
  <si>
    <t>Kockázati tőketársaságok és kockázati tőkealapok</t>
  </si>
  <si>
    <t>"E" jelű kiegészítő lap</t>
  </si>
  <si>
    <t>A Htv. szerinti - vállalkozási szintű - éves nettó árbevétel [(2+3-(4+5+6)]</t>
  </si>
  <si>
    <t>A számviteli törvény szerinti nettó árbevétel</t>
  </si>
  <si>
    <t>Kamatfedezeti ügyletek - ráfordítást csökkentő tételként elszámolt realizált - teljes nyeresége összegének 50%-a</t>
  </si>
  <si>
    <t>Alapügyletek (fedezett ügyletek) realizált teljes nyeresége összegének 50 %-a, amelyet kamatfedezeti ügylet vesztesége csökkent</t>
  </si>
  <si>
    <t>Befektetett pénzügyi eszközöknek minősülő részvények, részesedések a mérlegkészítés időpontjáig pénzügyileg realizált árfolyamnyereség, továbbá az ilyen befektetések után kapott (járó) osztalék és részesedés együttes összege</t>
  </si>
  <si>
    <t>Egyéb ráfordítások között kimutatott, az adóhatósággal elszámolt regisztrációs adó, energia adó összege</t>
  </si>
  <si>
    <t>Egészségbiztosítási pénztár</t>
  </si>
  <si>
    <t>77</t>
  </si>
  <si>
    <t>Önkormányzat illetékességi területén folytatott állandó</t>
  </si>
  <si>
    <t>iparűzési tevékenység utáni adókötelezettségről szóló helyi iparűzési adóbevalláshoz kapcsolódó</t>
  </si>
  <si>
    <t>A Htv. szerinti - vállalkozási szintű - éves nettó árbevétel (9111+9112+9113)</t>
  </si>
  <si>
    <t>Egészségbiztosítási szolgáltatási bevételek</t>
  </si>
  <si>
    <t>Többes ügynöki és az ügynöki tevékenység bevétele</t>
  </si>
  <si>
    <t>Egészségbiztosítási szolgáltatási ráfordítások</t>
  </si>
  <si>
    <t xml:space="preserve">                    (cégszerű) aláírás</t>
  </si>
  <si>
    <t>J</t>
  </si>
  <si>
    <t>Átvezetési kérelem</t>
  </si>
  <si>
    <t>A lap kitöltése nem kötelező.</t>
  </si>
  <si>
    <t>"J" jelű kiegészítő lap</t>
  </si>
  <si>
    <t>A fennálló iparűzési adótúlfizetésből visszatéríthető összeget az alábbi adónemekre és összegben kívánom átvezetni:</t>
  </si>
  <si>
    <t>Iparűzési adó számláról elvezetendő összeg összesen:</t>
  </si>
  <si>
    <t>Jóváírandó adónem megnevezése</t>
  </si>
  <si>
    <t>Jóváírandó összeg (Forintban)</t>
  </si>
  <si>
    <t>Önellenőrzési jegyzőkönyv</t>
  </si>
  <si>
    <t>A lap jelszó nélkül védett.</t>
  </si>
  <si>
    <t>Az önellenőrzésre az alábbi ok miatt került sor:</t>
  </si>
  <si>
    <t xml:space="preserve">A adóalap megállapítása és megosztása számítási hiba miatt tévesen kerül meghatározásra. </t>
  </si>
  <si>
    <t>A feltárás napja:</t>
  </si>
  <si>
    <t>Kézzel átírható, csak 15 napon belül legyen!!</t>
  </si>
  <si>
    <t>Az önellenőrzés esedékessége:</t>
  </si>
  <si>
    <t>Eredetileg bevallott kötelezettség:</t>
  </si>
  <si>
    <t>Önellenőrzéssel bevallott összeg:</t>
  </si>
  <si>
    <t>Önellenőrzés eredménye: ( + növekedés/ - csökkenés)</t>
  </si>
  <si>
    <t>Önellenőrzési pótlék alapja:</t>
  </si>
  <si>
    <t>H</t>
  </si>
  <si>
    <t>Alvállalkozói teljesítések részletezése</t>
  </si>
  <si>
    <t>"H" jelű kiegészítő lap</t>
  </si>
  <si>
    <t>Ha a 3. lap 9131. sorában adat szerepel akkor ezen lap kitöltése kötelező.</t>
  </si>
  <si>
    <t>Technikai száma, adóazonosító jele:</t>
  </si>
  <si>
    <t xml:space="preserve">Ha a lap sorai kevésnek bizonyulnak, munkalap beszúrásával készítsen további </t>
  </si>
  <si>
    <t>másolatokat erről a lapról!</t>
  </si>
  <si>
    <t>Alvállalkozó neve, címe</t>
  </si>
  <si>
    <t>Alvállalkozói teljesítések összesen:</t>
  </si>
  <si>
    <t>2009 évi kötelezettség - 2001.03.16-i előleg összege:</t>
  </si>
  <si>
    <t>2010 második előleg összege ( éves fele):</t>
  </si>
  <si>
    <t>REGISZTRÁCIÓS LAP</t>
  </si>
  <si>
    <t>A</t>
  </si>
  <si>
    <t>Ide másolja be a kapott kódsort.</t>
  </si>
  <si>
    <t>B</t>
  </si>
  <si>
    <t>C</t>
  </si>
  <si>
    <t>D</t>
  </si>
  <si>
    <t>Regisztrált felhasználó:</t>
  </si>
  <si>
    <t xml:space="preserve">A fenti cellába írja be a regisztrált felhasználó nevét. A táblázat csak ebben az esetben </t>
  </si>
  <si>
    <t>működik.</t>
  </si>
  <si>
    <t>Regisztáció módja:</t>
  </si>
  <si>
    <t>A vásárlást igazoló számla másolatát faxolja el a 06-28-589-391 számra.</t>
  </si>
  <si>
    <t xml:space="preserve">A faxon tüntesse fel a regiszrációban szerepeltetni kívánt nevet. </t>
  </si>
  <si>
    <t>( A regisztrált név általában a számviteli szolgáltató neve)</t>
  </si>
  <si>
    <t>Adja meg mail címét és telefonszámát, hogy vissza tudjuk hívni.</t>
  </si>
  <si>
    <t xml:space="preserve">Egyéb információk: </t>
  </si>
  <si>
    <t>www.centex.hu</t>
  </si>
  <si>
    <t>Mail:</t>
  </si>
  <si>
    <t>rendel@centex.hu</t>
  </si>
  <si>
    <t>info@centex.hu</t>
  </si>
  <si>
    <t>Programfrissítés a honlapról tölthető le.</t>
  </si>
  <si>
    <t>Technikai ügyelet: H-P  9-16 h</t>
  </si>
  <si>
    <t>tel: 06-30-486-1779</t>
  </si>
  <si>
    <t>A tanácsadás kizárólag a program működésével kapcsolatosan történik,</t>
  </si>
  <si>
    <t>nem terjed ki word és excel alapvető ismeretinek oktatására.</t>
  </si>
  <si>
    <t>Használat előtt olvassa el az ismertetőket!</t>
  </si>
  <si>
    <t>T Á J É K O Z T A T Ó</t>
  </si>
  <si>
    <t>HASZNÁLATI ÚTMUTATÓ</t>
  </si>
  <si>
    <t xml:space="preserve">BEVALLÁS </t>
  </si>
  <si>
    <t>A táblázat-sorozat egyes mezői le vannak védve annak érdekében, hogy a véletlen felülírás következtében</t>
  </si>
  <si>
    <t>Figyelje a hibaüzeneteket, melyek a kitöltés során hasznos segítséget nyújtanak. Adatot csak a sárga</t>
  </si>
  <si>
    <t xml:space="preserve">cellákba lehet (ill. kell) írni, a többi cella védve van a felülírás ellen. </t>
  </si>
  <si>
    <t>A bevallás csak teljesen hibátlanul adható be!</t>
  </si>
  <si>
    <t>Min. követelmény: MS excel 95</t>
  </si>
  <si>
    <t xml:space="preserve">Képlethiba, törvényi változás miatti javítások esetén a frissebb verzió a </t>
  </si>
  <si>
    <t>honlapról tölthető le térítés mentesen. Ezen program szabadon másolható.</t>
  </si>
  <si>
    <t xml:space="preserve">A program, valamint annak részei a jogtulajdonos előzetes hozzájárulása nélkül kereskedelmi </t>
  </si>
  <si>
    <t>forgalomba nem hozható.</t>
  </si>
  <si>
    <t>Ha a programban számszaki hibát találna,</t>
  </si>
  <si>
    <t>Technikai segítség:</t>
  </si>
  <si>
    <t>az alábbi mail címen jelezze, hogy javíthassuk!</t>
  </si>
  <si>
    <t>Tel.: 06-30-486-1779</t>
  </si>
  <si>
    <t>Köszönettel: fejlesztők</t>
  </si>
  <si>
    <t>Megrendelhető:</t>
  </si>
  <si>
    <t>Ip bevall megosztás számítás 2-20 telephely</t>
  </si>
  <si>
    <t>excel</t>
  </si>
  <si>
    <t>könyvelői verzió</t>
  </si>
  <si>
    <t>Mérleg+ önkitöltő kieg m. mutatószámokkal</t>
  </si>
  <si>
    <t>excel+word</t>
  </si>
  <si>
    <t>ALAPADATOK</t>
  </si>
  <si>
    <t>vállalkozás megnevezése:</t>
  </si>
  <si>
    <t>Adószáma: (kötőjel nélkül)</t>
  </si>
  <si>
    <t>Cégjegyzékszám:</t>
  </si>
  <si>
    <t xml:space="preserve"> </t>
  </si>
  <si>
    <t>Levelezési címe</t>
  </si>
  <si>
    <t>Az alábbi linkre kattintva adószám alapján a KSH azonsító megtekinthető.</t>
  </si>
  <si>
    <t>Statisztikai jele:</t>
  </si>
  <si>
    <t>http://portal.ksh.hu/pls/portal/vb.teaor_main.gszr_main2?tsz=</t>
  </si>
  <si>
    <t>Adószám:</t>
  </si>
  <si>
    <t>Bankszámlaszáma:</t>
  </si>
  <si>
    <t>Kitöltő neve telefonszáma:</t>
  </si>
  <si>
    <t xml:space="preserve">TEÁOR  Fő tevékenység megn. </t>
  </si>
  <si>
    <t>Csak egyéni vállalkozóknak</t>
  </si>
  <si>
    <t>Születési helye, ideje:</t>
  </si>
  <si>
    <t>Előző neve:</t>
  </si>
  <si>
    <t>Anyja neve:</t>
  </si>
  <si>
    <t>Adóazonosító jel:</t>
  </si>
  <si>
    <t>Vállalkozói igazolvány száma:</t>
  </si>
  <si>
    <t>Címek:</t>
  </si>
  <si>
    <t xml:space="preserve">Bevallás 1. oldalán a kezdő és záró dátumok.  </t>
  </si>
  <si>
    <t>adó mértéke %</t>
  </si>
  <si>
    <t>Székhely:</t>
  </si>
  <si>
    <t>Telephely 1</t>
  </si>
  <si>
    <t>1</t>
  </si>
  <si>
    <t>Telephely 2</t>
  </si>
  <si>
    <t>2</t>
  </si>
  <si>
    <t>Telephely 3</t>
  </si>
  <si>
    <t>3</t>
  </si>
  <si>
    <t>Telephely 4</t>
  </si>
  <si>
    <t>4</t>
  </si>
  <si>
    <t>Telephely 5</t>
  </si>
  <si>
    <t>5</t>
  </si>
  <si>
    <t>Telephely 6</t>
  </si>
  <si>
    <t>6</t>
  </si>
  <si>
    <t>Telephely 7</t>
  </si>
  <si>
    <t>7</t>
  </si>
  <si>
    <t>Telephely 8</t>
  </si>
  <si>
    <t>8</t>
  </si>
  <si>
    <t>Telephely 9</t>
  </si>
  <si>
    <t>9</t>
  </si>
  <si>
    <t>Telephely 10</t>
  </si>
  <si>
    <t>10</t>
  </si>
  <si>
    <t>Telephely 11</t>
  </si>
  <si>
    <t>11</t>
  </si>
  <si>
    <t>Telephely 12</t>
  </si>
  <si>
    <t>12</t>
  </si>
  <si>
    <t>Telephely 13</t>
  </si>
  <si>
    <t>13</t>
  </si>
  <si>
    <t>Telephely 14</t>
  </si>
  <si>
    <t>14</t>
  </si>
  <si>
    <t>Telephely 15</t>
  </si>
  <si>
    <t>15</t>
  </si>
  <si>
    <t>Telephely 16</t>
  </si>
  <si>
    <t>16</t>
  </si>
  <si>
    <t>Telephely 17</t>
  </si>
  <si>
    <t>17</t>
  </si>
  <si>
    <t>Telephely 18</t>
  </si>
  <si>
    <t>18</t>
  </si>
  <si>
    <t>Telephely 19</t>
  </si>
  <si>
    <t>19</t>
  </si>
  <si>
    <t>Telephely 20</t>
  </si>
  <si>
    <t>20</t>
  </si>
  <si>
    <t>Telephely 21</t>
  </si>
  <si>
    <t>21</t>
  </si>
  <si>
    <t>Telephely 22</t>
  </si>
  <si>
    <t>22</t>
  </si>
  <si>
    <t>Telephely 23</t>
  </si>
  <si>
    <t>23</t>
  </si>
  <si>
    <t>Telephely 24</t>
  </si>
  <si>
    <t>24</t>
  </si>
  <si>
    <t>Telephely 25</t>
  </si>
  <si>
    <t>25</t>
  </si>
  <si>
    <t>Telephely 26</t>
  </si>
  <si>
    <t>26</t>
  </si>
  <si>
    <t>Telephely 27</t>
  </si>
  <si>
    <t>27</t>
  </si>
  <si>
    <t>Telephely 28</t>
  </si>
  <si>
    <t>28</t>
  </si>
  <si>
    <t>Telephely 29</t>
  </si>
  <si>
    <t>29</t>
  </si>
  <si>
    <t>Telephely 30</t>
  </si>
  <si>
    <t>30</t>
  </si>
  <si>
    <t>Telephely 31</t>
  </si>
  <si>
    <t>31</t>
  </si>
  <si>
    <t>Telephely 32</t>
  </si>
  <si>
    <t>32</t>
  </si>
  <si>
    <t>Telephely 33</t>
  </si>
  <si>
    <t>33</t>
  </si>
  <si>
    <t>Telephely 34</t>
  </si>
  <si>
    <t>34</t>
  </si>
  <si>
    <t>Telephely 35</t>
  </si>
  <si>
    <t>35</t>
  </si>
  <si>
    <t>Telephely 36</t>
  </si>
  <si>
    <t>36</t>
  </si>
  <si>
    <t>Telephely 37</t>
  </si>
  <si>
    <t>37</t>
  </si>
  <si>
    <t>Telephely 38</t>
  </si>
  <si>
    <t>38</t>
  </si>
  <si>
    <t>Telephely 39</t>
  </si>
  <si>
    <t>39</t>
  </si>
  <si>
    <t>Telephely 40</t>
  </si>
  <si>
    <t>40</t>
  </si>
  <si>
    <t>Telephely 41</t>
  </si>
  <si>
    <t>41</t>
  </si>
  <si>
    <t>Telephely 42</t>
  </si>
  <si>
    <t>42</t>
  </si>
  <si>
    <t>Telephely 43</t>
  </si>
  <si>
    <t>43</t>
  </si>
  <si>
    <t>Telephely 44</t>
  </si>
  <si>
    <t>44</t>
  </si>
  <si>
    <t>Telephely 45</t>
  </si>
  <si>
    <t>45</t>
  </si>
  <si>
    <t>Telephely 46</t>
  </si>
  <si>
    <t>46</t>
  </si>
  <si>
    <t>Telephely 47</t>
  </si>
  <si>
    <t>47</t>
  </si>
  <si>
    <t>Telephely 48</t>
  </si>
  <si>
    <t>48</t>
  </si>
  <si>
    <t>Telephely 49</t>
  </si>
  <si>
    <t>49</t>
  </si>
  <si>
    <t>Telephely 50</t>
  </si>
  <si>
    <t>50</t>
  </si>
  <si>
    <t>Telephely 51</t>
  </si>
  <si>
    <t>51</t>
  </si>
  <si>
    <t>Telephely 52</t>
  </si>
  <si>
    <t>52</t>
  </si>
  <si>
    <t>Telephely 53</t>
  </si>
  <si>
    <t>53</t>
  </si>
  <si>
    <t>Telephely 54</t>
  </si>
  <si>
    <t>54</t>
  </si>
  <si>
    <t>Telephely 55</t>
  </si>
  <si>
    <t>55</t>
  </si>
  <si>
    <t>Telephely 56</t>
  </si>
  <si>
    <t>56</t>
  </si>
  <si>
    <t>Telephely 57</t>
  </si>
  <si>
    <t>57</t>
  </si>
  <si>
    <t>Telephely 58</t>
  </si>
  <si>
    <t>58</t>
  </si>
  <si>
    <t>Telephely 59</t>
  </si>
  <si>
    <t>59</t>
  </si>
  <si>
    <t>Telephely 60</t>
  </si>
  <si>
    <t>60</t>
  </si>
  <si>
    <t>Telephely 61</t>
  </si>
  <si>
    <t>61</t>
  </si>
  <si>
    <t>Telephely 62</t>
  </si>
  <si>
    <t>62</t>
  </si>
  <si>
    <t>Telephely 63</t>
  </si>
  <si>
    <t>63</t>
  </si>
  <si>
    <t>Telephely 64</t>
  </si>
  <si>
    <t>64</t>
  </si>
  <si>
    <t>Telephely 65</t>
  </si>
  <si>
    <t>65</t>
  </si>
  <si>
    <t>Telephely 66</t>
  </si>
  <si>
    <t>66</t>
  </si>
  <si>
    <t>Telephely 67</t>
  </si>
  <si>
    <t>67</t>
  </si>
  <si>
    <t>Telephely 68</t>
  </si>
  <si>
    <t>68</t>
  </si>
  <si>
    <t>Telephely 69</t>
  </si>
  <si>
    <t>69</t>
  </si>
  <si>
    <t>Telephely 70</t>
  </si>
  <si>
    <t>70</t>
  </si>
  <si>
    <t>Telephely 71</t>
  </si>
  <si>
    <t>71</t>
  </si>
  <si>
    <t>Telephely 72</t>
  </si>
  <si>
    <t>72</t>
  </si>
  <si>
    <t>Telephely 73</t>
  </si>
  <si>
    <t>73</t>
  </si>
  <si>
    <t>Telephely 74</t>
  </si>
  <si>
    <t>74</t>
  </si>
  <si>
    <t>Telephely 75</t>
  </si>
  <si>
    <t>75</t>
  </si>
  <si>
    <t>Telephely 76</t>
  </si>
  <si>
    <t>76</t>
  </si>
  <si>
    <t>Telephely 77</t>
  </si>
  <si>
    <t>Telephely 78</t>
  </si>
  <si>
    <t>78</t>
  </si>
  <si>
    <t>Telephely 79</t>
  </si>
  <si>
    <t>79</t>
  </si>
  <si>
    <t>Telephely 80</t>
  </si>
  <si>
    <t>80</t>
  </si>
  <si>
    <t>Telephely 81</t>
  </si>
  <si>
    <t>81</t>
  </si>
  <si>
    <t>Telephely 82</t>
  </si>
  <si>
    <t>82</t>
  </si>
  <si>
    <t>Telephely 83</t>
  </si>
  <si>
    <t>83</t>
  </si>
  <si>
    <t>Telephely 84</t>
  </si>
  <si>
    <t>84</t>
  </si>
  <si>
    <t>Telephely 85</t>
  </si>
  <si>
    <t>85</t>
  </si>
  <si>
    <t>Telephely 86</t>
  </si>
  <si>
    <t>86</t>
  </si>
  <si>
    <t>Telephely 87</t>
  </si>
  <si>
    <t>87</t>
  </si>
  <si>
    <t>Telephely 88</t>
  </si>
  <si>
    <t>88</t>
  </si>
  <si>
    <t>Telephely 89</t>
  </si>
  <si>
    <t>89</t>
  </si>
  <si>
    <t>Telephely 90</t>
  </si>
  <si>
    <t>90</t>
  </si>
  <si>
    <t>Telephely 91</t>
  </si>
  <si>
    <t>91</t>
  </si>
  <si>
    <t>Telephely 92</t>
  </si>
  <si>
    <t>92</t>
  </si>
  <si>
    <t>Telephely 93</t>
  </si>
  <si>
    <t>93</t>
  </si>
  <si>
    <t>Telephely 94</t>
  </si>
  <si>
    <t>94</t>
  </si>
  <si>
    <t>Telephely 95</t>
  </si>
  <si>
    <t>95</t>
  </si>
  <si>
    <t>Telephely 96</t>
  </si>
  <si>
    <t>96</t>
  </si>
  <si>
    <t>Telephely 97</t>
  </si>
  <si>
    <t>97</t>
  </si>
  <si>
    <t>Telephely 98</t>
  </si>
  <si>
    <t>98</t>
  </si>
  <si>
    <t>Telephely 99</t>
  </si>
  <si>
    <t>99</t>
  </si>
  <si>
    <t>Telephely 100</t>
  </si>
  <si>
    <t>100</t>
  </si>
  <si>
    <t>Telephely 101</t>
  </si>
  <si>
    <t>101</t>
  </si>
  <si>
    <t>Telephely 102</t>
  </si>
  <si>
    <t>102</t>
  </si>
  <si>
    <t>Telephely 103</t>
  </si>
  <si>
    <t>103</t>
  </si>
  <si>
    <t>Telephely 104</t>
  </si>
  <si>
    <t>104</t>
  </si>
  <si>
    <t>Telephely 105</t>
  </si>
  <si>
    <t>105</t>
  </si>
  <si>
    <t>Telephely 106</t>
  </si>
  <si>
    <t>106</t>
  </si>
  <si>
    <t>Telephely 107</t>
  </si>
  <si>
    <t>107</t>
  </si>
  <si>
    <t>Telephely 108</t>
  </si>
  <si>
    <t>108</t>
  </si>
  <si>
    <t>Telephely 109</t>
  </si>
  <si>
    <t>109</t>
  </si>
  <si>
    <t>Telephely 110</t>
  </si>
  <si>
    <t>110</t>
  </si>
  <si>
    <t>Telephely 111</t>
  </si>
  <si>
    <t>111</t>
  </si>
  <si>
    <t>Telephely 112</t>
  </si>
  <si>
    <t>112</t>
  </si>
  <si>
    <t>Telephely 113</t>
  </si>
  <si>
    <t>113</t>
  </si>
  <si>
    <t>Telephely 114</t>
  </si>
  <si>
    <t>114</t>
  </si>
  <si>
    <t>Telephely 115</t>
  </si>
  <si>
    <t>115</t>
  </si>
  <si>
    <t>Telephely 116</t>
  </si>
  <si>
    <t>116</t>
  </si>
  <si>
    <t>Telephely 117</t>
  </si>
  <si>
    <t>117</t>
  </si>
  <si>
    <t>Telephely 118</t>
  </si>
  <si>
    <t>118</t>
  </si>
  <si>
    <t>Telephely 119</t>
  </si>
  <si>
    <t>119</t>
  </si>
  <si>
    <t>Telephely 120</t>
  </si>
  <si>
    <t>120</t>
  </si>
  <si>
    <t>A nyomtatni kívánt telephely illetve székhely előtti négyzetbe tegyen 1-est! A Többi négyzet legyen teljesen üres!!!! (se szóköz, se 0)</t>
  </si>
  <si>
    <t>Kitöltés dátuma:</t>
  </si>
  <si>
    <t>A megfelelő mellé tegyen X-, a többi négyzet legyen üres!</t>
  </si>
  <si>
    <t>Személyi jellegű ráfordítás:</t>
  </si>
  <si>
    <t>Eszközérték arányos:</t>
  </si>
  <si>
    <t>Kombinált megosztás:</t>
  </si>
  <si>
    <t>6.1 b</t>
  </si>
  <si>
    <t>2009-re egyszerűsített adómagállapítás egyéb (X)</t>
  </si>
  <si>
    <t>Statisztikai létszám</t>
  </si>
  <si>
    <t>6.1/a</t>
  </si>
  <si>
    <t>ha a 6.1 X átalányadó-e? (X)</t>
  </si>
  <si>
    <t>2005. évben:</t>
  </si>
  <si>
    <t>fő</t>
  </si>
  <si>
    <t>6.2/b</t>
  </si>
  <si>
    <t>2010-re egyszerűsített magáll. (X)</t>
  </si>
  <si>
    <t>ha a 6.1/a X átalányadó-e? (X)</t>
  </si>
  <si>
    <t>6.3</t>
  </si>
  <si>
    <t>2009.-ben EVA alany (igen=X)</t>
  </si>
  <si>
    <t>6.4</t>
  </si>
  <si>
    <t>2010.-ben EVA alany (igen=X)</t>
  </si>
  <si>
    <t>1. egyszeres</t>
  </si>
  <si>
    <t>2. kettős</t>
  </si>
  <si>
    <t>3. bevételi és költségnyilvántartás</t>
  </si>
  <si>
    <t>4. bevételi nyilvántartás</t>
  </si>
  <si>
    <t>Feltöltési kötelezettség</t>
  </si>
  <si>
    <t>X</t>
  </si>
  <si>
    <t>Igen</t>
  </si>
  <si>
    <t>Nem</t>
  </si>
  <si>
    <t>Főkönyvi adatok: (vállalkozás szintű)</t>
  </si>
  <si>
    <t>Megnevezés:</t>
  </si>
  <si>
    <t>1. A Htv. szerinti - vállalkozási szintű - éves nettó árbevétel (2-3-4-5-6)</t>
  </si>
  <si>
    <t>Csökkentő jogcímek</t>
  </si>
  <si>
    <t>2. Számviteli törvény szerint (vállalkozási szintű) éves nettó árbevétel:  (91-93) (EVÁ-s esetén a bruttó árbevétel, átalányadózónál az átalányadó alapja</t>
  </si>
  <si>
    <t>5. Egyéb ráfordítások között kimutatott, az adóhatósággal elszámolt regisztrációs adó, energia adó összege</t>
  </si>
  <si>
    <t>3. A társasági adóról és az osztalékadóról szóló törvény szerinti jogdíjból származó, árbevételként elszámolt ellenérték</t>
  </si>
  <si>
    <t>6. Felszolgálási díj árbevétele</t>
  </si>
  <si>
    <t>4. Egyéb szolgáltatások értékeként, illetve egyéb ráfordítások között kimutatott jövedéki adó összege</t>
  </si>
  <si>
    <t>2. Elábé összege (814):</t>
  </si>
  <si>
    <t>3. Közvetített szolgáltatás (815):</t>
  </si>
  <si>
    <t>4. ebből alvállalkozói teljesítmény:</t>
  </si>
  <si>
    <t>5 Anyagköltség (51):</t>
  </si>
  <si>
    <t xml:space="preserve">6. Htv. Szerinti - vállalkozási szintű - adóalap                                      [1-(2+3+5)]  </t>
  </si>
  <si>
    <t>7. A foglalkoztatás növeléséhez kapcsolódó adóalap-mentesség</t>
  </si>
  <si>
    <t>8. Külföldön létesített telephelyen végzett tevékenységre jutó adóalap mentessége</t>
  </si>
  <si>
    <t>9. A foglalkoztatás csökkentéséhez kapcsolódó adóalap-növekmény</t>
  </si>
  <si>
    <t>10. A Mentességekkel korrigált Htv. Szerinti - a vállalkozási szintű - adóalap [(915-916-917)+918]</t>
  </si>
  <si>
    <t>VÁLASZTOTT ÖNK.</t>
  </si>
  <si>
    <t>Megnevezés</t>
  </si>
  <si>
    <t>Befizetett előlegek:</t>
  </si>
  <si>
    <t>feltöltésre fizetett összegek:</t>
  </si>
  <si>
    <t>összesen:</t>
  </si>
  <si>
    <t>ha személyi jellegű ráfordítás arányos:</t>
  </si>
  <si>
    <t>Főfoglalkozású alkalmazott bér</t>
  </si>
  <si>
    <t>Reprezentációs kts.</t>
  </si>
  <si>
    <t>Telefonhasználat</t>
  </si>
  <si>
    <t>Munkaváll. kapcs bizt,díjak</t>
  </si>
  <si>
    <t>Betegszab.ideje kif.</t>
  </si>
  <si>
    <t>1/3-os táppénz</t>
  </si>
  <si>
    <t>Nyugdijbiztositási járulék</t>
  </si>
  <si>
    <t>Egészségbiztositási járulék</t>
  </si>
  <si>
    <t>Egészségügyi hozzájárulás</t>
  </si>
  <si>
    <t>Munkaadói járulék</t>
  </si>
  <si>
    <t>Szakképzési hozzájárulás</t>
  </si>
  <si>
    <t>Összesen:</t>
  </si>
  <si>
    <t>Megoszlás személyi jellegű:</t>
  </si>
  <si>
    <t>ha eszközérték arányosan:</t>
  </si>
  <si>
    <t>Tervszerinti értékcsökkenési l</t>
  </si>
  <si>
    <t>Ingatlan bérleti díjak</t>
  </si>
  <si>
    <t>Cserélhető szőnyeg díja</t>
  </si>
  <si>
    <t>Eszközök bérleti dija</t>
  </si>
  <si>
    <t>Terven felüli écs</t>
  </si>
  <si>
    <t>ÖSSZES ESZKÖZÉRTÉK</t>
  </si>
  <si>
    <t>telek beszerzési érték 2%-a</t>
  </si>
  <si>
    <t>TAO törvény szerint, 100.000 Ft beszerzési érték feletti tárgyi eszköz értékcsökkenése.</t>
  </si>
  <si>
    <t>Megoszlás tárgyi eszköz jellegű:</t>
  </si>
  <si>
    <t>Vezetékes gázszolgáltatást, villamosenergia-</t>
  </si>
  <si>
    <t>Egyetemleges vagy közüzemi szolgáltató</t>
  </si>
  <si>
    <t>Megoszlás összege:</t>
  </si>
  <si>
    <t>A kombinált, "súlyozott" adóalap:</t>
  </si>
  <si>
    <t>12. Adóalap csökkentő tételek</t>
  </si>
  <si>
    <t>9211 A bevallásban az elnevezést kitölteni!</t>
  </si>
  <si>
    <t>9212 A bevallásban az elnevezést kitölteni!</t>
  </si>
  <si>
    <t>9213 A bevallásban az elnevezést kitölteni!</t>
  </si>
  <si>
    <t>9214 A bevallásban az elnevezést kitölteni!</t>
  </si>
  <si>
    <t>9215 A bevallásban az elnevezést kitölteni!</t>
  </si>
  <si>
    <t>13. Korrigált adóalap</t>
  </si>
  <si>
    <t>14/a Adó mértéke %</t>
  </si>
  <si>
    <t>14/b Adó összege</t>
  </si>
  <si>
    <t>15 Adókedvezmények</t>
  </si>
  <si>
    <t>151 A bevallásban az elnevezést kitölteni!</t>
  </si>
  <si>
    <t>152 A bevallásban az elnevezést kitölteni!</t>
  </si>
  <si>
    <t>153 A bevallásban az elnevezést kitölteni!</t>
  </si>
  <si>
    <t>154 A bevallásban az elnevezést kitölteni!</t>
  </si>
  <si>
    <t>16. Ideiglenes tev adója</t>
  </si>
  <si>
    <t>17. Kommunális beruházás kedvezménye</t>
  </si>
  <si>
    <t>18. Adófizetési kötelezettség</t>
  </si>
  <si>
    <t>18/a    100 Ft-ra kerekít-e?</t>
  </si>
  <si>
    <t>I</t>
  </si>
  <si>
    <t>18. Iparűzési adókötelezettség</t>
  </si>
  <si>
    <t>19. Adóelőlegre befizetett</t>
  </si>
  <si>
    <t>20. Feltöltésre befizetett</t>
  </si>
  <si>
    <t>21/a Még fizetendő</t>
  </si>
  <si>
    <t>21/b Adótúlfizetés összege</t>
  </si>
  <si>
    <t>10 Az önkormányzatra jutó átalányadó</t>
  </si>
  <si>
    <t>Összes adókötelezettség:</t>
  </si>
  <si>
    <t>Összes még befizetendő:</t>
  </si>
  <si>
    <t>Összes túlfizetés:</t>
  </si>
  <si>
    <t>Megjegyzések</t>
  </si>
  <si>
    <t>G lapon a lévő X-ek.</t>
  </si>
  <si>
    <t xml:space="preserve">1. A túlfizetés összegét később esedékes iparűzési adó fizetési kötelezettségre kívánom felhasználni </t>
  </si>
  <si>
    <t>Ft</t>
  </si>
  <si>
    <t>FT</t>
  </si>
  <si>
    <t>Nincs köztartozásom (2.lap)</t>
  </si>
  <si>
    <t>Önellenőrzés levezetése</t>
  </si>
  <si>
    <t>Eredetileg bevallott: ( kézzek kell kitölteni:)</t>
  </si>
  <si>
    <t>Módosított összeg:</t>
  </si>
  <si>
    <t>Önellenőrzéssel megállapított különbözet:</t>
  </si>
  <si>
    <t>Önnellenőrzési pótlék alapja:</t>
  </si>
  <si>
    <t>Eredeti bevallás dátuma:</t>
  </si>
  <si>
    <t>Önellenőrzés benyújtásának dátuma:</t>
  </si>
  <si>
    <t>Napok száma:</t>
  </si>
  <si>
    <t>Jagybanki alapkamat:</t>
  </si>
  <si>
    <t>Önellenőrzési pótlék összege:</t>
  </si>
  <si>
    <t>A bevallás 2. lapja VIII. pont adatai az előleghez</t>
  </si>
  <si>
    <t>Előlegfizetési időszak kezdete</t>
  </si>
  <si>
    <t>Előlegfizetési időszak vége</t>
  </si>
  <si>
    <t xml:space="preserve">Az első előlegrészlet dátuma: </t>
  </si>
  <si>
    <t xml:space="preserve">Az második előlegrészlet dátuma: </t>
  </si>
  <si>
    <t>2010. március 16.-án esedékes előleg összege:</t>
  </si>
  <si>
    <t>H E L Y I    I P A R Ű Z É S I    A D Ó B E V A L L Á S</t>
  </si>
  <si>
    <t>Önkormányzat illetékességi területén</t>
  </si>
  <si>
    <t>folytatott állandó jellegű iparűzési tevékenység utáni adókötelezettségről</t>
  </si>
  <si>
    <t>(Benyújtandó a székhely, telephely szerinti települési önkornányzat, fővárosban a fővárosi önkormányzat adóhatóságához)</t>
  </si>
  <si>
    <t>Az adóhatóság tölti ki!</t>
  </si>
  <si>
    <t>Benyújtás, postára adás napja:</t>
  </si>
  <si>
    <t>év</t>
  </si>
  <si>
    <t>hó</t>
  </si>
  <si>
    <t xml:space="preserve">  nap</t>
  </si>
  <si>
    <t>Az adóhatóság megnevezése:</t>
  </si>
  <si>
    <t>Az adóhatóság azonosító száma:</t>
  </si>
  <si>
    <t xml:space="preserve">           az átvevő aláírása</t>
  </si>
  <si>
    <t>I. Bevallás jellege</t>
  </si>
  <si>
    <t>Önellenőrzés esedékessége:</t>
  </si>
  <si>
    <t>1.1.</t>
  </si>
  <si>
    <t>Éves bevallás</t>
  </si>
  <si>
    <t>1.2.</t>
  </si>
  <si>
    <t>Záró bevallás</t>
  </si>
  <si>
    <t>1.3.</t>
  </si>
  <si>
    <t>Előtársasági bevallás</t>
  </si>
  <si>
    <t>1.4.</t>
  </si>
  <si>
    <t>Naptári évtől eltérő üzleti évet választó adózó bevallása</t>
  </si>
  <si>
    <t>1.5.</t>
  </si>
  <si>
    <t>Évközben kezdő adózó bevallása</t>
  </si>
  <si>
    <t>1.6.</t>
  </si>
  <si>
    <t>Naptári évtől eltérő üzleti évet választó adózó áttérésének évéről készült évközi bevallása</t>
  </si>
  <si>
    <t>1.7.</t>
  </si>
  <si>
    <t>A személyi jövedelemadóról szóló törvény szerint mezőgazdasági őstermelő bevallása</t>
  </si>
  <si>
    <t>1.8.</t>
  </si>
  <si>
    <t xml:space="preserve">A Htv. 37. § (2) b.) pontja alapján állandó jellegű iparűzési tevékenységgé váló </t>
  </si>
  <si>
    <t>tevékenység után benyújtott bevallás</t>
  </si>
  <si>
    <t>II. Bevallott időszak</t>
  </si>
  <si>
    <t>naptól</t>
  </si>
  <si>
    <t>napig</t>
  </si>
  <si>
    <t>III.</t>
  </si>
  <si>
    <r>
      <t>A záró bevallás benyújtásának oka:</t>
    </r>
    <r>
      <rPr>
        <sz val="11"/>
        <rFont val="Times New Roman CE"/>
        <family val="1"/>
      </rPr>
      <t xml:space="preserve"> </t>
    </r>
    <r>
      <rPr>
        <sz val="11"/>
        <color indexed="9"/>
        <rFont val="Times New Roman CE"/>
        <family val="1"/>
      </rPr>
      <t>(A megfelelő négyzetbe tegyen egy x-et)</t>
    </r>
  </si>
  <si>
    <t>3.1.</t>
  </si>
  <si>
    <t>Felszámolás</t>
  </si>
  <si>
    <t>3.2.</t>
  </si>
  <si>
    <t>Végelszámolás</t>
  </si>
  <si>
    <t>3.3.</t>
  </si>
  <si>
    <t>Átalakulás</t>
  </si>
  <si>
    <t>3.4.</t>
  </si>
  <si>
    <t>A tevékenység saját elhatározásból történő megszüntetése</t>
  </si>
  <si>
    <t>3.5.</t>
  </si>
  <si>
    <t>Hatósági megszüntetés</t>
  </si>
  <si>
    <t>3.6.</t>
  </si>
  <si>
    <t>Előtársaságként működő társaság cégbejegyzés iránti kérelmét elutasították</t>
  </si>
  <si>
    <t>vagy kérelmét a bejegyzés előtt visszavonta</t>
  </si>
  <si>
    <t>3.7.</t>
  </si>
  <si>
    <t>Székhely áthelyezése</t>
  </si>
  <si>
    <t>3.8.</t>
  </si>
  <si>
    <t>Telephely megszüntetése</t>
  </si>
  <si>
    <t>3.9.</t>
  </si>
  <si>
    <t>Egyszerűsített vállalkozói adó alanyiság megszüntetése</t>
  </si>
  <si>
    <t>3.10.</t>
  </si>
  <si>
    <t>A település önkormányzat adórendeletének hatályon kívül helyezése</t>
  </si>
  <si>
    <t>3.11.</t>
  </si>
  <si>
    <t>Egyéb</t>
  </si>
  <si>
    <t>IV. Bevallásban szereplő betétlapok</t>
  </si>
  <si>
    <t>E</t>
  </si>
  <si>
    <t>F</t>
  </si>
  <si>
    <t>G</t>
  </si>
  <si>
    <t>ev</t>
  </si>
  <si>
    <t>cég</t>
  </si>
  <si>
    <t>A benyújtott kiegészítő lapok jelölésének megfelelő négyzetbe tegyen egy x-et.</t>
  </si>
  <si>
    <t>V. Adóalany</t>
  </si>
  <si>
    <t>1.Az adóalany neve (cégneve):</t>
  </si>
  <si>
    <t>2. Születési helye:</t>
  </si>
  <si>
    <t>ideje:</t>
  </si>
  <si>
    <t>3.Anyja neve:</t>
  </si>
  <si>
    <t>4. Adóazonosító jele:</t>
  </si>
  <si>
    <t>Adószáma:</t>
  </si>
  <si>
    <t>5.Statisztikai számjele:</t>
  </si>
  <si>
    <t>6.Pénzintézeti számlaszáma</t>
  </si>
  <si>
    <t>7.Székhelye,lakóhelye:</t>
  </si>
  <si>
    <t xml:space="preserve">  Telephelye:</t>
  </si>
  <si>
    <t>8.Levelezési címe:</t>
  </si>
  <si>
    <t>e-mail címe:</t>
  </si>
  <si>
    <t>Tevékenység megkezdésének időpontja:</t>
  </si>
  <si>
    <t>nap</t>
  </si>
  <si>
    <t>……. illetékességi területén:</t>
  </si>
  <si>
    <t>Megszűntetésének időpontja:</t>
  </si>
  <si>
    <t>VI. Az adó alapjának egyszerűsített meghatározási módját választók nyilatkozata</t>
  </si>
  <si>
    <t>megállapítási módját választom/választottam.</t>
  </si>
  <si>
    <t>megállapítási módját választom.</t>
  </si>
  <si>
    <t>4. Bevallási időszak</t>
  </si>
  <si>
    <t>2008</t>
  </si>
  <si>
    <t>január</t>
  </si>
  <si>
    <t>01.</t>
  </si>
  <si>
    <t>december</t>
  </si>
  <si>
    <t>31.</t>
  </si>
  <si>
    <t>6. Az adó alapjának egyszerűsített meghatározási módját választók nyilatkozata</t>
  </si>
  <si>
    <r>
      <t>6.1.</t>
    </r>
    <r>
      <rPr>
        <sz val="11"/>
        <rFont val="Times New Roman CE"/>
        <family val="1"/>
      </rPr>
      <t xml:space="preserve"> A 2008. adóévre az adóalap egyszerűsített meghatározási módját választottam (a személyi</t>
    </r>
  </si>
  <si>
    <t>jövedelemadóban átalányadózást választó adózók, azon egyéb magánszemély adóalanyok részére, akik</t>
  </si>
  <si>
    <t>2007. adóévben 4 millió Ft nettó árbevételt nem értek el). Ha igen, a négyzetben x-szel jelölje.</t>
  </si>
  <si>
    <r>
      <t>6.2.</t>
    </r>
    <r>
      <rPr>
        <sz val="11"/>
        <rFont val="Times New Roman CE"/>
        <family val="1"/>
      </rPr>
      <t xml:space="preserve"> A 2009. adóévre az adóalap egyszerűsített meghatározásának módját választom (a személyi</t>
    </r>
  </si>
  <si>
    <t>jövedelemadóban átalányadózást választó adózók, azon vállalkozási tevékenységet folytató adóalanyok</t>
  </si>
  <si>
    <t>részére, akik 2008. adóévben 4 millió Ft nettó árbevételt nem értek el). Ha igen, a négyzetben x-szel</t>
  </si>
  <si>
    <t>jelölje.</t>
  </si>
  <si>
    <r>
      <t>6.3.</t>
    </r>
    <r>
      <rPr>
        <sz val="11"/>
        <rFont val="Times New Roman CE"/>
        <family val="1"/>
      </rPr>
      <t xml:space="preserve"> A 2008. adóévben, mint az egyszerűsített vállalkozói adó alanya az adóalap egyszerűsített </t>
    </r>
  </si>
  <si>
    <t>megállapítási módját választottam.</t>
  </si>
  <si>
    <r>
      <t>6.4.</t>
    </r>
    <r>
      <rPr>
        <sz val="11"/>
        <rFont val="Times New Roman CE"/>
        <family val="1"/>
      </rPr>
      <t xml:space="preserve"> A 2009. adóévre, mint az egyszerűsített vállalkozói adó alanya az iparűzési adónál az egyszerűsített</t>
    </r>
  </si>
  <si>
    <t>adóalap meghatározási módot választom. Ha igen, a négyzetben x-szel jelölje.</t>
  </si>
  <si>
    <t>7. Könyvvezetés módja: (A megfelelő kockába tegyen egy x-et!)</t>
  </si>
  <si>
    <t>VII.</t>
  </si>
  <si>
    <t>Az adó</t>
  </si>
  <si>
    <t xml:space="preserve">Önkormányzatra </t>
  </si>
  <si>
    <t>Az adatokat Ft.-ban kell megadni</t>
  </si>
  <si>
    <t>Az adóhatóság tölti ki</t>
  </si>
  <si>
    <t>jutó megosztás %</t>
  </si>
  <si>
    <t>1.</t>
  </si>
  <si>
    <r>
      <t xml:space="preserve">A Htv. Szerinti - vállalkozási szintű - éves nettó árbevétel </t>
    </r>
    <r>
      <rPr>
        <sz val="10"/>
        <rFont val="Times New Roman"/>
        <family val="1"/>
      </rPr>
      <t xml:space="preserve">(részletezése külön lapon található) </t>
    </r>
  </si>
  <si>
    <t>2.</t>
  </si>
  <si>
    <t>Eladott áruk beszerzési értéke</t>
  </si>
  <si>
    <t>3.</t>
  </si>
  <si>
    <t>Közvetített szolgáltatások értéke</t>
  </si>
  <si>
    <t>4.</t>
  </si>
  <si>
    <t>A 3. sorból az alvállalkozói teljesítmények értéke</t>
  </si>
  <si>
    <t>5.</t>
  </si>
  <si>
    <t>Anyagköltség</t>
  </si>
  <si>
    <t>normál mód</t>
  </si>
  <si>
    <t>eva szerint</t>
  </si>
  <si>
    <t>egyszerűsített mód</t>
  </si>
  <si>
    <t>átalányadó</t>
  </si>
  <si>
    <t>6.</t>
  </si>
  <si>
    <t>7.</t>
  </si>
  <si>
    <t>A foglalkoztatás növeléséhez kapcsolódó adóalap-mentesség</t>
  </si>
  <si>
    <t>8.</t>
  </si>
  <si>
    <t>Külföldön létesített telephelyen végzett tevékenységre jutó adóalap mentessége</t>
  </si>
  <si>
    <t>9.</t>
  </si>
  <si>
    <t>A fogl. csökkentéséhez kapcsolódó adóalap-növekmény</t>
  </si>
  <si>
    <t>10.</t>
  </si>
  <si>
    <t>11.</t>
  </si>
  <si>
    <t>12.</t>
  </si>
  <si>
    <t>Adómentes adóalap önkormányzati döntés alapján (Htv 39/C §-a szerint)</t>
  </si>
  <si>
    <t>13.</t>
  </si>
  <si>
    <t>Az önkormányzati rendelet szerinti adóköteles adóalap(11-12)</t>
  </si>
  <si>
    <t>14.</t>
  </si>
  <si>
    <t>15.</t>
  </si>
  <si>
    <t>Önkormányzati döntés szerinti adókedvezmény (Htv. 39/C §-a szerint</t>
  </si>
  <si>
    <t>16.</t>
  </si>
  <si>
    <t>Az ideiglenes jellegű iparűzési tevékenység után az adóévben megfizetett és az önkormányzatnál levonható adóátalány összege</t>
  </si>
  <si>
    <t>17.</t>
  </si>
  <si>
    <t>Kommunális beruházás miatt magánszemély által levonható kedvezmény összege  (1995.évi  XCVIII .Tv. 10.§(2)bek. alapján)</t>
  </si>
  <si>
    <t>Kerekít 100 Ft-ra?</t>
  </si>
  <si>
    <t>18.</t>
  </si>
  <si>
    <t>kerekít 100 Ft-ra?</t>
  </si>
  <si>
    <t>(I/N)</t>
  </si>
  <si>
    <t>19.</t>
  </si>
  <si>
    <t>Adóelőlegre befizetett összeg</t>
  </si>
  <si>
    <t>20.</t>
  </si>
  <si>
    <t>Feltöltési kötelezettség miatt befizetett összeg</t>
  </si>
  <si>
    <t>21.</t>
  </si>
  <si>
    <t>22.</t>
  </si>
  <si>
    <t xml:space="preserve"> Az önkormányzatra jutó adóátalány összege:</t>
  </si>
  <si>
    <t>II.</t>
  </si>
  <si>
    <t>Alkalmazott adóalap megosztás módszere:</t>
  </si>
  <si>
    <t xml:space="preserve">   (A Htv. Mellékletének 2.2 pontjában egyetemleges szolgáltatónak, közüzemi szolgáltatónak, elosztó </t>
  </si>
  <si>
    <t>engedélyesnek, villamosenergia kereskedőnek, földgázkereskedőnek ezt a pontot nem kell kitölteni.)</t>
  </si>
  <si>
    <t xml:space="preserve">   (A megfelelő négyzetbe tegyen egy x-et)</t>
  </si>
  <si>
    <t>1. Személyi jellegű ráfordítással arányos</t>
  </si>
  <si>
    <t>2. Eszközérték arányos</t>
  </si>
  <si>
    <t>3. Személyi jellegű ráfordítás és eszközérték arányos együtt</t>
  </si>
  <si>
    <t>4. A Htv. 3. számú melléklet 2.2. pontja szerinti megosztás</t>
  </si>
  <si>
    <t>VIII.</t>
  </si>
  <si>
    <t>Adóelőleg bevallása</t>
  </si>
  <si>
    <t>1. Előlegfizetési időszak</t>
  </si>
  <si>
    <t>Dátum formátuma:</t>
  </si>
  <si>
    <t>Esedékesség</t>
  </si>
  <si>
    <t>Összeg</t>
  </si>
  <si>
    <t>IX. Nyilatkozat társasági adóelőleg-kiegészítésről</t>
  </si>
  <si>
    <t xml:space="preserve">    Nem</t>
  </si>
  <si>
    <t xml:space="preserve">Más adóhatóságnál (állami, önkormányzati adóhatóságnál, vámhatóságnál, illetékhivatalnál) nincs tartozásom. </t>
  </si>
  <si>
    <t>Felelősségem tudatában kijelentem, hogy a bevallásban közölt adatok a valóságnak megfelelnek.</t>
  </si>
  <si>
    <t>1. A jelen bevallást ellenjegyzem</t>
  </si>
  <si>
    <t>Jelölje X-szel, ha az adóhatósághoz bejelentett, a bevallás aláírására jogosult állandó meghatalmazott</t>
  </si>
  <si>
    <t>2. Adótanácsadó, adószakértő vagy okleveles adószakértő neve:</t>
  </si>
  <si>
    <t>Jelölje X-szel, ha az meghatalmazott és a maghatalmazását csatolta</t>
  </si>
  <si>
    <t>3. Adóazonosító száma:</t>
  </si>
  <si>
    <t>Jelölje X-szel, ha az aláíró adóhatósághoz bejelentett pénzügyi képviselő</t>
  </si>
  <si>
    <t>4.Bizonyítvány/ igazolvány száma:</t>
  </si>
  <si>
    <t xml:space="preserve">2004 valamint 2005 évben a Központi Statisztikai Hivatal "útmutató az intézményi </t>
  </si>
  <si>
    <t>munkaügy-statisztikai kérdőívek kitöltéséhez" c. kiadvány 1999.01.01-én érvényes szabályai</t>
  </si>
  <si>
    <t>alapján kiszámított átlagos statisztikai állományi létszám (Kötelező):</t>
  </si>
  <si>
    <t>2004. évben:</t>
  </si>
  <si>
    <t xml:space="preserve">nem </t>
  </si>
  <si>
    <t xml:space="preserve">Más adóhatóságnál (állami, önkormányzati adóhatóságnál, vámhatóságnál, illetékhivatalnál) nincs </t>
  </si>
  <si>
    <t>tartozásom. (Ha nincs tartozás, azt a négyzetben x-szel jelölje.)</t>
  </si>
  <si>
    <t>Amennyiben tartozása van, a I jelű kiegészítő lapot is ki kell tölteni!</t>
  </si>
  <si>
    <t>Amennyiben az adótúlfizetés egész összegét visszakéri, azt a négyzetben x-szel jelölje!</t>
  </si>
  <si>
    <t xml:space="preserve">Az adótúlfizetés összegéből visszatéríthető adót az alábbi összegben kérem esedékességkor </t>
  </si>
  <si>
    <t>helyi adó-fizetési, helyi adóelőleg-fizetési kötelezettségemre elszámolni.</t>
  </si>
  <si>
    <t>Az adótúlfizetés fennmaradó összegét kérem visszatéríteni</t>
  </si>
  <si>
    <t>A 2006. Évi adóelőleg megállapításához szükséges tájékoztató adat</t>
  </si>
  <si>
    <t>Külföldön létesített telephelyen végzett tevékenységre jutó adóalap összege</t>
  </si>
  <si>
    <t>Figyelem!</t>
  </si>
  <si>
    <t>Az önkormányzati adóhatóság az adókötelezettség ellenőrzése érdekében a bevalláshoz további</t>
  </si>
  <si>
    <t>részletező táblázatokat rendszeresíthet. Ebben az esetben azok kitöltése is kötelező.</t>
  </si>
  <si>
    <t>A kötelező adatkezelés jogalapja az Art. 10. § rendelkezései szerint.</t>
  </si>
  <si>
    <t>A bevallás ellenjegyzése esetén</t>
  </si>
  <si>
    <t>az ellenjegyző személy neve:</t>
  </si>
  <si>
    <t>adószáma, vagy adóazonosító jele:</t>
  </si>
  <si>
    <t>adótanácsadói oklevelének száma, kelte, vagy szakértői engedélyének száma, kelte:</t>
  </si>
  <si>
    <t>Ellenjegyzés dátuma:</t>
  </si>
  <si>
    <t>A bevallást ellenjegyzem:</t>
  </si>
  <si>
    <t xml:space="preserve">         adótanácsadó, adószakértő aláírása</t>
  </si>
  <si>
    <t>Vállalkozók nettó árbevételének a kiszámítása</t>
  </si>
  <si>
    <t xml:space="preserve">Önkormányzat illetékességi területén folytatott </t>
  </si>
  <si>
    <t>állandó jellegű iparűzési tevékenység utáni adókötelezettségről szóló helyi</t>
  </si>
  <si>
    <t>iparűzési adóbevalláshoz kapcsolódó</t>
  </si>
  <si>
    <t>"A" jelű kiegészítő lap</t>
  </si>
  <si>
    <t>I. Adóalany</t>
  </si>
  <si>
    <t>Az adózó neve, cégneve:</t>
  </si>
  <si>
    <t>Adóazonosító jele (vagy technikai száma):</t>
  </si>
  <si>
    <t>II. Nettó árbevétel</t>
  </si>
  <si>
    <t>Az adatokat forintban kell megadni</t>
  </si>
  <si>
    <t>A Htv. szerinti - vállalkozási szintű - éves nettó árbevétel (2-3-4-5-6)</t>
  </si>
  <si>
    <r>
      <t>A számviteli törvény szerinti nettó árbevétel (</t>
    </r>
    <r>
      <rPr>
        <b/>
        <i/>
        <sz val="11"/>
        <rFont val="Times New Roman CE"/>
        <family val="1"/>
      </rPr>
      <t>EVA hatálya alá tartozók esetén Eva alapja, Átalányadózók esetén átalányadó alapja)</t>
    </r>
  </si>
  <si>
    <t>Társasági adóról és az osztalékadóról szóló törvény szerinti jogdíjból származó, árbevételként elszámolt ellenérték</t>
  </si>
  <si>
    <t>Egyéb szolgáltatások értékeként, illetve egyéb ráfordítások között kimutatott jövedéki adó összege</t>
  </si>
  <si>
    <t>Egyéb ráfordítások között kimutatott regisztrációs adó, energia adó összege</t>
  </si>
  <si>
    <t>Felszolgálási díj árbevétele</t>
  </si>
  <si>
    <t xml:space="preserve"> az adózó vagy képviselője (meghatalmazottja) aláírása</t>
  </si>
  <si>
    <t>A Vállalkozási szintű adóalap megosztása</t>
  </si>
  <si>
    <t>"F" jelű kiegészítő lap</t>
  </si>
  <si>
    <t>Az adóalany neve, cégneve:</t>
  </si>
  <si>
    <t>1. A vállalkozás által az adóévben - a Htv. melléklete szerint - figyelembeveendő összes személyi jellegű ráfordítás összege (Ft)</t>
  </si>
  <si>
    <t>Közüzemi szolgáltató nem töltheti ki.</t>
  </si>
  <si>
    <t>3. A vállalkozásnak az adóévben a székhely, telephely szerinti településekhez tartozó - a Htv. melléklete szerinti - összes eszközérték összege (Ft)</t>
  </si>
  <si>
    <t>5. Egyetemes vagy közüzemi szolgáltató, villamosenergia- vagy földgázkereskedő villamosenergia vagy földgáz végső fogyasztók részére történő értékesítésből származó összes számviteli törvény szerinti nettó árbevétele (Ft)</t>
  </si>
  <si>
    <r>
      <t xml:space="preserve">7. Villamos energia elosztó hálózati engedélyes és földgázelosztói engedélyes esetén az összes végső fogyasztónak továbbított villamosenergia vagy földgáz mennyisége </t>
    </r>
    <r>
      <rPr>
        <b/>
        <sz val="11"/>
        <rFont val="Times New Roman CE"/>
        <family val="1"/>
      </rPr>
      <t>(kWh vagy ezer m3)</t>
    </r>
  </si>
  <si>
    <t>kWh vagy ezer m3</t>
  </si>
  <si>
    <t>1., ADÓ MÉRTÉKE:</t>
  </si>
  <si>
    <t>Eddig az időpontig kell megfizetni az előírt adóelőleg és a végleges adó közötti különbözet</t>
  </si>
  <si>
    <t>összegét (leszámolási különbözet).</t>
  </si>
  <si>
    <t>Hétfőn</t>
  </si>
  <si>
    <t>Szerdán</t>
  </si>
  <si>
    <t>Pénteken</t>
  </si>
  <si>
    <t>Az adószámot kötőjel és szünet nélkül kell beírni!</t>
  </si>
  <si>
    <t>Egyéni vállalkozó az adószám első 8 jegyét írja be.</t>
  </si>
  <si>
    <t>http://portal.ksh.hu/pls/portal/vb.teaor_main.gszr_main1</t>
  </si>
  <si>
    <t>Szatisztikai szám innen lekérhető: kattintson az alábbi szövegre!</t>
  </si>
  <si>
    <t xml:space="preserve">    az adózó vagy képviselője (meghatalmazottja) cégszerű aláírása</t>
  </si>
  <si>
    <t xml:space="preserve"> az adózó vagy képviselője (meghatalmazottja) cégszerű aláírása</t>
  </si>
  <si>
    <t xml:space="preserve"> az adózó vagy képviselője (meghatalmazottja) cégszerű  aláírása</t>
  </si>
  <si>
    <t xml:space="preserve">  az adózó vagy képviselője (meghatalmazottja) cégszerű aláírása</t>
  </si>
  <si>
    <t xml:space="preserve">  telefonszáma:</t>
  </si>
  <si>
    <t>2010 - BEN</t>
  </si>
  <si>
    <t>9.A kitöltő neve:</t>
  </si>
  <si>
    <t>III Megosztás</t>
  </si>
  <si>
    <t>2. Az 1. sorból az önkormányzat illetékességi területén foglalkoztatottak után az adóévben - a Htv. melléklete szerint - figyelembeveendő személyi jellegű ráfordítás összege (Ft)</t>
  </si>
  <si>
    <t>4. A 3. sorból az önkormányzat illetékességi területén figyelembeveendő - a Htv. melléklete szerinti - eszközérték összege (Ft)</t>
  </si>
  <si>
    <t>6. Az 5. sorból egyetemes vagy közüzemi szolgáltató, villamosenergia- vagy földgázkereskedő villamosenergia vagy földgáz végső fogyasztók részére történő értékesítésből származó az önkormányzat illetékességi területére jutó számviteli törvény szerinti nettó árbevétele (Ft)</t>
  </si>
  <si>
    <r>
      <t xml:space="preserve">8.A 7. sorból villamos energia elosztó hálózati engedélyes és földgázelosztói engedélyes esetén az önkormányzat illetékességi területén lévő végső fogyasztónak továbbított villamosenergia vagy földgáz mennyisége </t>
    </r>
    <r>
      <rPr>
        <b/>
        <sz val="11"/>
        <rFont val="Times New Roman CE"/>
        <family val="1"/>
      </rPr>
      <t>(kWh vagy ezer m3)</t>
    </r>
  </si>
  <si>
    <t xml:space="preserve">Társasági adóelőlegnek az adóévi várható fizetendő összegére történő kieg.-re kötelezett 2010-ben. </t>
  </si>
  <si>
    <t xml:space="preserve">2010. adóévben a/az  </t>
  </si>
  <si>
    <t>1.a  A 2010. adóévre az adóalap egyszerűsített megállapítási módját választom/ választottam.(átalányadó)</t>
  </si>
  <si>
    <t>1.b  A 2010. adóévre az adóalap egyszerűsített megállapítási módját választom/ választottam. (egyéb)</t>
  </si>
  <si>
    <t>2.a  A 2011. adóévre az adóalap egyszerűsített megállapítási módját választom. (átalányadó)</t>
  </si>
  <si>
    <t>2.b  A 2011. adóévre az adóalap egyszerűsített megállapítási módját választom. (egyéb)</t>
  </si>
  <si>
    <t xml:space="preserve">3.  A 2010. adóévre, mint az egyszerűsített vállalkozói adó alanya az adóalap egyszerűsített </t>
  </si>
  <si>
    <t xml:space="preserve">4.  A 2011. adóévre, mint az egyszerűsített vállalkozói adó alanya az adóalap egyszerűsített </t>
  </si>
  <si>
    <t>Egyéb szolgáltatások értékeként illetve egyéb ráfordítások között kimutatott jövedéki adó összege</t>
  </si>
  <si>
    <t>A társasági adóról és az osztalékadóról szóló törvény szerinti jogdíjból származó, árbevételként elszámolt ellenérték</t>
  </si>
  <si>
    <t>B E V A L L Á S</t>
  </si>
  <si>
    <t>állandó jellegű iparűzési tevékenység esetén</t>
  </si>
  <si>
    <t>II. Adóelőleg-kiegészítés bevallása</t>
  </si>
  <si>
    <t>Az önkormányzatot megillető az adóév utolsó hónapjának 20. napjáig fizetendő adóelőleg-kiegészítés: ( Ft)</t>
  </si>
  <si>
    <t>2. Adószáma:</t>
  </si>
  <si>
    <t>4. A  bevallást kitöltő neve:</t>
  </si>
  <si>
    <t>3. Székhelye:</t>
  </si>
  <si>
    <t>2010.</t>
  </si>
  <si>
    <t>20…</t>
  </si>
  <si>
    <t>2011évi előleg</t>
  </si>
  <si>
    <t>Megszűnő-e?</t>
  </si>
  <si>
    <t>2010-ben kezdő vállalkozó esetén</t>
  </si>
  <si>
    <t>2010 tört év napjai:</t>
  </si>
  <si>
    <t>ver:2010/1 onk</t>
  </si>
  <si>
    <t>8 tizedesre kerekítendő</t>
  </si>
  <si>
    <t>Alapkutatás, alkalmazott kutatás, kísérleti fejlesztés adóévben elszámolt közvetlen költsége</t>
  </si>
  <si>
    <t>23.</t>
  </si>
  <si>
    <r>
      <t xml:space="preserve">Htv. Szerinti - vállalkozási szintű - adóalap   </t>
    </r>
    <r>
      <rPr>
        <sz val="10"/>
        <rFont val="Times New Roman"/>
        <family val="1"/>
      </rPr>
      <t xml:space="preserve">[1-(2+3+5+6)] </t>
    </r>
    <r>
      <rPr>
        <sz val="10"/>
        <color indexed="52"/>
        <rFont val="Times New Roman"/>
        <family val="1"/>
      </rPr>
      <t xml:space="preserve"> </t>
    </r>
  </si>
  <si>
    <t>Mentességekkel csökkentett Htv. Szerinti - a vállalkozási szintű - adóalap    [7-8-9+10]</t>
  </si>
  <si>
    <t>Az önk. illetékességi területére jutó - a 11. sorban lévő adóalap megosztása szerinti -települési szintű adóalap</t>
  </si>
  <si>
    <r>
      <t>Adóalapra jutó iparűzési adó összege</t>
    </r>
    <r>
      <rPr>
        <sz val="10"/>
        <rFont val="Times New Roman"/>
        <family val="1"/>
      </rPr>
      <t xml:space="preserve"> 14. sor ×</t>
    </r>
  </si>
  <si>
    <r>
      <t>Iparűzési adófizetési kötelezettség</t>
    </r>
    <r>
      <rPr>
        <sz val="10"/>
        <rFont val="Times New Roman"/>
        <family val="1"/>
      </rPr>
      <t xml:space="preserve"> [15-(16+17+18)]</t>
    </r>
  </si>
  <si>
    <t>Különbözet [19 - (20 + 21)]</t>
  </si>
  <si>
    <t>IX.</t>
  </si>
  <si>
    <t>A személyes adatok az 1. oldalról tötltődnek át  !</t>
  </si>
  <si>
    <t>Kitöltendő az összeg.</t>
  </si>
  <si>
    <t>Veresegyház Város</t>
  </si>
  <si>
    <t>Veresegyház Város Önkormányzat közleményei:</t>
  </si>
  <si>
    <t>Iparűzési adó számla száma:</t>
  </si>
  <si>
    <t>11742049 - 15391676 - 03540000</t>
  </si>
  <si>
    <t>a helyi iparűzési adó előlegének kiegészítéséről</t>
  </si>
  <si>
    <t>(VII pont 19. sorában szereplő összeg csökkentve a 2011. március 16.-án fizetendő előleggel)</t>
  </si>
  <si>
    <t>(VII. pont 19. sorában szereplő összeg fele)</t>
  </si>
  <si>
    <t>x</t>
  </si>
  <si>
    <t>Ide írja be a 2011.03.15-re előírt összeget!</t>
  </si>
  <si>
    <t>3.12.</t>
  </si>
  <si>
    <t>Egyéni vállalkozói tevékenység szüneteltetése</t>
  </si>
  <si>
    <t>2.Első előlegrészlet</t>
  </si>
  <si>
    <t>3.A második előlegrészlet</t>
  </si>
</sst>
</file>

<file path=xl/styles.xml><?xml version="1.0" encoding="utf-8"?>
<styleSheet xmlns="http://schemas.openxmlformats.org/spreadsheetml/2006/main">
  <numFmts count="2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yyyy\-mm\-dd"/>
    <numFmt numFmtId="165" formatCode="00000000\-0\-00"/>
    <numFmt numFmtId="166" formatCode="yyyy/mm/dd;@"/>
    <numFmt numFmtId="167" formatCode="_-* #,##0.00&quot; Ft&quot;_-;\-* #,##0.00&quot; Ft&quot;_-;_-* \-??&quot; Ft&quot;_-;_-@_-"/>
    <numFmt numFmtId="168" formatCode="_-* #,##0&quot; Ft&quot;_-;\-* #,##0&quot; Ft&quot;_-;_-* \-??&quot; Ft&quot;_-;_-@_-"/>
    <numFmt numFmtId="169" formatCode="0.000"/>
    <numFmt numFmtId="170" formatCode="0.0000000"/>
    <numFmt numFmtId="171" formatCode="yyyy\.mm\.dd;@"/>
    <numFmt numFmtId="172" formatCode="_-* #,##0.00\ _F_t_-;\-* #,##0.00\ _F_t_-;_-* \-??\ _F_t_-;_-@_-"/>
    <numFmt numFmtId="173" formatCode="_-* #,##0\ _F_t_-;\-* #,##0\ _F_t_-;_-* \-??\ _F_t_-;_-@_-"/>
    <numFmt numFmtId="174" formatCode="#,##0&quot; Ft&quot;"/>
    <numFmt numFmtId="175" formatCode="0.000000"/>
    <numFmt numFmtId="176" formatCode="#,##0.00&quot; Ft&quot;"/>
    <numFmt numFmtId="177" formatCode="000000\-0\-00"/>
    <numFmt numFmtId="178" formatCode="&quot;Igen&quot;;&quot;Igen&quot;;&quot;Nem&quot;"/>
    <numFmt numFmtId="179" formatCode="&quot;Igaz&quot;;&quot;Igaz&quot;;&quot;Hamis&quot;"/>
    <numFmt numFmtId="180" formatCode="&quot;Be&quot;;&quot;Be&quot;;&quot;Ki&quot;"/>
    <numFmt numFmtId="181" formatCode="#,##0\ &quot;Ft&quot;"/>
  </numFmts>
  <fonts count="122">
    <font>
      <sz val="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0"/>
      <name val="Arial CE"/>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9"/>
      <name val="Arial"/>
      <family val="2"/>
    </font>
    <font>
      <b/>
      <sz val="14"/>
      <name val="Arial CE"/>
      <family val="2"/>
    </font>
    <font>
      <b/>
      <sz val="10"/>
      <name val="Arial CE"/>
      <family val="2"/>
    </font>
    <font>
      <b/>
      <sz val="10"/>
      <name val="Arial"/>
      <family val="2"/>
    </font>
    <font>
      <b/>
      <sz val="10"/>
      <color indexed="10"/>
      <name val="Arial"/>
      <family val="2"/>
    </font>
    <font>
      <u val="single"/>
      <sz val="10"/>
      <color indexed="12"/>
      <name val="Arial"/>
      <family val="2"/>
    </font>
    <font>
      <b/>
      <sz val="12"/>
      <name val="Arial"/>
      <family val="2"/>
    </font>
    <font>
      <sz val="10"/>
      <color indexed="10"/>
      <name val="Arial"/>
      <family val="2"/>
    </font>
    <font>
      <b/>
      <u val="single"/>
      <sz val="10"/>
      <color indexed="12"/>
      <name val="Arial"/>
      <family val="2"/>
    </font>
    <font>
      <sz val="8"/>
      <name val="Arial"/>
      <family val="2"/>
    </font>
    <font>
      <sz val="8"/>
      <color indexed="10"/>
      <name val="Arial"/>
      <family val="2"/>
    </font>
    <font>
      <b/>
      <sz val="14"/>
      <name val="Arial"/>
      <family val="2"/>
    </font>
    <font>
      <b/>
      <sz val="10"/>
      <color indexed="43"/>
      <name val="Arial CE"/>
      <family val="2"/>
    </font>
    <font>
      <b/>
      <sz val="9"/>
      <name val="Arial"/>
      <family val="2"/>
    </font>
    <font>
      <b/>
      <sz val="12"/>
      <color indexed="48"/>
      <name val="Arial"/>
      <family val="2"/>
    </font>
    <font>
      <sz val="14"/>
      <color indexed="10"/>
      <name val="Arial"/>
      <family val="2"/>
    </font>
    <font>
      <sz val="10"/>
      <color indexed="43"/>
      <name val="Arial"/>
      <family val="2"/>
    </font>
    <font>
      <b/>
      <sz val="10"/>
      <color indexed="43"/>
      <name val="Arial"/>
      <family val="2"/>
    </font>
    <font>
      <b/>
      <sz val="11"/>
      <color indexed="43"/>
      <name val="Times New Roman CE"/>
      <family val="1"/>
    </font>
    <font>
      <b/>
      <sz val="11"/>
      <name val="Arial"/>
      <family val="2"/>
    </font>
    <font>
      <sz val="10"/>
      <color indexed="22"/>
      <name val="Arial"/>
      <family val="2"/>
    </font>
    <font>
      <sz val="10"/>
      <color indexed="12"/>
      <name val="Arial"/>
      <family val="2"/>
    </font>
    <font>
      <sz val="11"/>
      <color indexed="10"/>
      <name val="Times New Roman"/>
      <family val="1"/>
    </font>
    <font>
      <b/>
      <sz val="8"/>
      <color indexed="12"/>
      <name val="Arial"/>
      <family val="2"/>
    </font>
    <font>
      <b/>
      <sz val="12"/>
      <color indexed="10"/>
      <name val="Arial"/>
      <family val="2"/>
    </font>
    <font>
      <b/>
      <sz val="10"/>
      <color indexed="57"/>
      <name val="Arial"/>
      <family val="2"/>
    </font>
    <font>
      <sz val="10"/>
      <name val="Times New Roman CE"/>
      <family val="1"/>
    </font>
    <font>
      <sz val="11"/>
      <name val="Times New Roman CE"/>
      <family val="1"/>
    </font>
    <font>
      <b/>
      <sz val="11"/>
      <name val="Times New Roman CE"/>
      <family val="1"/>
    </font>
    <font>
      <i/>
      <sz val="10"/>
      <name val="Times New Roman CE"/>
      <family val="1"/>
    </font>
    <font>
      <b/>
      <sz val="14"/>
      <name val="Times New Roman"/>
      <family val="1"/>
    </font>
    <font>
      <b/>
      <i/>
      <sz val="10"/>
      <name val="Times New Roman CE"/>
      <family val="1"/>
    </font>
    <font>
      <b/>
      <i/>
      <sz val="11"/>
      <name val="Times New Roman"/>
      <family val="1"/>
    </font>
    <font>
      <i/>
      <sz val="11"/>
      <name val="Times New Roman"/>
      <family val="1"/>
    </font>
    <font>
      <b/>
      <i/>
      <sz val="9"/>
      <name val="Times New Roman"/>
      <family val="1"/>
    </font>
    <font>
      <b/>
      <i/>
      <sz val="12"/>
      <name val="Times New Roman CE"/>
      <family val="1"/>
    </font>
    <font>
      <sz val="8"/>
      <name val="Times New Roman CE"/>
      <family val="1"/>
    </font>
    <font>
      <b/>
      <sz val="10"/>
      <name val="Times New Roman CE"/>
      <family val="1"/>
    </font>
    <font>
      <sz val="11"/>
      <color indexed="9"/>
      <name val="Times New Roman CE"/>
      <family val="1"/>
    </font>
    <font>
      <sz val="10"/>
      <color indexed="9"/>
      <name val="Times New Roman CE"/>
      <family val="1"/>
    </font>
    <font>
      <b/>
      <sz val="12"/>
      <color indexed="9"/>
      <name val="Times New Roman CE"/>
      <family val="1"/>
    </font>
    <font>
      <sz val="10"/>
      <color indexed="22"/>
      <name val="Times New Roman CE"/>
      <family val="1"/>
    </font>
    <font>
      <b/>
      <sz val="12"/>
      <name val="Times New Roman CE"/>
      <family val="1"/>
    </font>
    <font>
      <sz val="9"/>
      <name val="Times New Roman CE"/>
      <family val="1"/>
    </font>
    <font>
      <sz val="10"/>
      <color indexed="10"/>
      <name val="Times New Roman CE"/>
      <family val="1"/>
    </font>
    <font>
      <sz val="10"/>
      <color indexed="13"/>
      <name val="Times New Roman CE"/>
      <family val="1"/>
    </font>
    <font>
      <sz val="11"/>
      <color indexed="13"/>
      <name val="Times New Roman CE"/>
      <family val="1"/>
    </font>
    <font>
      <sz val="11"/>
      <color indexed="10"/>
      <name val="Times New Roman CE"/>
      <family val="1"/>
    </font>
    <font>
      <b/>
      <sz val="14"/>
      <name val="Times New Roman CE"/>
      <family val="1"/>
    </font>
    <font>
      <sz val="10"/>
      <color indexed="63"/>
      <name val="Times New Roman CE"/>
      <family val="1"/>
    </font>
    <font>
      <sz val="11"/>
      <name val="Arial"/>
      <family val="2"/>
    </font>
    <font>
      <b/>
      <sz val="11"/>
      <color indexed="10"/>
      <name val="Times New Roman CE"/>
      <family val="1"/>
    </font>
    <font>
      <b/>
      <sz val="10"/>
      <color indexed="10"/>
      <name val="Times New Roman CE"/>
      <family val="1"/>
    </font>
    <font>
      <b/>
      <sz val="12"/>
      <color indexed="10"/>
      <name val="Times New Roman CE"/>
      <family val="1"/>
    </font>
    <font>
      <sz val="10"/>
      <color indexed="8"/>
      <name val="Times New Roman CE"/>
      <family val="1"/>
    </font>
    <font>
      <sz val="11"/>
      <color indexed="8"/>
      <name val="Times New Roman CE"/>
      <family val="1"/>
    </font>
    <font>
      <b/>
      <sz val="12"/>
      <color indexed="8"/>
      <name val="Times New Roman CE"/>
      <family val="1"/>
    </font>
    <font>
      <sz val="9"/>
      <color indexed="10"/>
      <name val="Times New Roman CE"/>
      <family val="1"/>
    </font>
    <font>
      <sz val="11"/>
      <color indexed="22"/>
      <name val="Times New Roman CE"/>
      <family val="1"/>
    </font>
    <font>
      <b/>
      <sz val="11"/>
      <color indexed="9"/>
      <name val="Times New Roman CE"/>
      <family val="1"/>
    </font>
    <font>
      <sz val="11"/>
      <name val="Times New Roman"/>
      <family val="1"/>
    </font>
    <font>
      <b/>
      <sz val="12"/>
      <name val="Times New Roman"/>
      <family val="1"/>
    </font>
    <font>
      <sz val="11"/>
      <color indexed="13"/>
      <name val="Times New Roman"/>
      <family val="1"/>
    </font>
    <font>
      <sz val="11"/>
      <color indexed="22"/>
      <name val="Times New Roman"/>
      <family val="1"/>
    </font>
    <font>
      <b/>
      <sz val="11"/>
      <name val="Times New Roman"/>
      <family val="1"/>
    </font>
    <font>
      <sz val="10"/>
      <name val="Times New Roman"/>
      <family val="1"/>
    </font>
    <font>
      <b/>
      <sz val="10"/>
      <name val="Times New Roman"/>
      <family val="1"/>
    </font>
    <font>
      <b/>
      <sz val="11"/>
      <color indexed="13"/>
      <name val="Times New Roman"/>
      <family val="1"/>
    </font>
    <font>
      <sz val="10"/>
      <color indexed="13"/>
      <name val="Arial"/>
      <family val="2"/>
    </font>
    <font>
      <b/>
      <sz val="8"/>
      <name val="Times New Roman"/>
      <family val="1"/>
    </font>
    <font>
      <b/>
      <sz val="10"/>
      <color indexed="13"/>
      <name val="Times New Roman"/>
      <family val="1"/>
    </font>
    <font>
      <b/>
      <sz val="8"/>
      <color indexed="13"/>
      <name val="Times New Roman"/>
      <family val="1"/>
    </font>
    <font>
      <sz val="10"/>
      <color indexed="52"/>
      <name val="Times New Roman"/>
      <family val="1"/>
    </font>
    <font>
      <b/>
      <sz val="11"/>
      <color indexed="22"/>
      <name val="Times New Roman"/>
      <family val="1"/>
    </font>
    <font>
      <sz val="9"/>
      <name val="Times New Roman"/>
      <family val="1"/>
    </font>
    <font>
      <b/>
      <sz val="12"/>
      <color indexed="10"/>
      <name val="Times New Roman"/>
      <family val="1"/>
    </font>
    <font>
      <sz val="7"/>
      <name val="Times New Roman CE"/>
      <family val="1"/>
    </font>
    <font>
      <sz val="7"/>
      <color indexed="9"/>
      <name val="Times New Roman CE"/>
      <family val="1"/>
    </font>
    <font>
      <sz val="11"/>
      <color indexed="9"/>
      <name val="Times New Roman"/>
      <family val="1"/>
    </font>
    <font>
      <sz val="10"/>
      <color indexed="10"/>
      <name val="Times New Roman"/>
      <family val="1"/>
    </font>
    <font>
      <sz val="6"/>
      <name val="Arial"/>
      <family val="2"/>
    </font>
    <font>
      <sz val="8"/>
      <name val="Times New Roman"/>
      <family val="1"/>
    </font>
    <font>
      <b/>
      <sz val="10"/>
      <color indexed="10"/>
      <name val="Times New Roman"/>
      <family val="1"/>
    </font>
    <font>
      <b/>
      <sz val="16"/>
      <name val="Times New Roman CE"/>
      <family val="1"/>
    </font>
    <font>
      <b/>
      <i/>
      <sz val="14"/>
      <name val="Times New Roman CE"/>
      <family val="1"/>
    </font>
    <font>
      <b/>
      <i/>
      <sz val="11"/>
      <name val="Times New Roman CE"/>
      <family val="1"/>
    </font>
    <font>
      <b/>
      <sz val="13"/>
      <name val="Times New Roman CE"/>
      <family val="1"/>
    </font>
    <font>
      <b/>
      <sz val="8"/>
      <color indexed="10"/>
      <name val="Times New Roman CE"/>
      <family val="1"/>
    </font>
    <font>
      <b/>
      <sz val="13.5"/>
      <name val="Times New Roman CE"/>
      <family val="1"/>
    </font>
    <font>
      <sz val="12"/>
      <name val="Times New Roman CE"/>
      <family val="1"/>
    </font>
    <font>
      <b/>
      <sz val="14"/>
      <color indexed="10"/>
      <name val="Times New Roman CE"/>
      <family val="1"/>
    </font>
    <font>
      <b/>
      <u val="single"/>
      <sz val="12"/>
      <name val="Arial"/>
      <family val="2"/>
    </font>
    <font>
      <b/>
      <sz val="8"/>
      <color indexed="10"/>
      <name val="Tahoma"/>
      <family val="2"/>
    </font>
    <font>
      <sz val="8"/>
      <color indexed="10"/>
      <name val="Tahoma"/>
      <family val="2"/>
    </font>
    <font>
      <u val="single"/>
      <sz val="10"/>
      <color indexed="36"/>
      <name val="Arial"/>
      <family val="2"/>
    </font>
    <font>
      <sz val="10"/>
      <color indexed="12"/>
      <name val="Times New Roman CE"/>
      <family val="1"/>
    </font>
    <font>
      <sz val="7"/>
      <name val="Arial"/>
      <family val="2"/>
    </font>
    <font>
      <sz val="14"/>
      <name val="Arial"/>
      <family val="2"/>
    </font>
    <font>
      <b/>
      <sz val="20"/>
      <name val="Times New Roman"/>
      <family val="1"/>
    </font>
    <font>
      <b/>
      <sz val="18"/>
      <name val="Times New Roman CE"/>
      <family val="1"/>
    </font>
    <font>
      <sz val="10"/>
      <color indexed="9"/>
      <name val="Times New Roman"/>
      <family val="1"/>
    </font>
    <font>
      <b/>
      <sz val="11"/>
      <color indexed="9"/>
      <name val="Times New Roman"/>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s>
  <borders count="9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left>
        <color indexed="63"/>
      </left>
      <right>
        <color indexed="63"/>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right style="thin"/>
      <top style="thin"/>
      <bottom style="thin"/>
    </border>
    <border>
      <left style="medium">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color indexed="8"/>
      </top>
      <bottom>
        <color indexed="63"/>
      </bottom>
    </border>
    <border>
      <left style="thin"/>
      <right style="thin"/>
      <top style="thin">
        <color indexed="8"/>
      </top>
      <bottom style="thin">
        <color indexed="8"/>
      </bottom>
    </border>
    <border>
      <left style="thin"/>
      <right style="thin"/>
      <top>
        <color indexed="63"/>
      </top>
      <bottom style="thin">
        <color indexed="8"/>
      </bottom>
    </border>
    <border>
      <left style="thin"/>
      <right style="thin"/>
      <top>
        <color indexed="63"/>
      </top>
      <bottom style="thin"/>
    </border>
    <border>
      <left style="medium">
        <color indexed="8"/>
      </left>
      <right style="thin">
        <color indexed="8"/>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hair">
        <color indexed="8"/>
      </top>
      <bottom style="hair">
        <color indexed="8"/>
      </bottom>
    </border>
    <border>
      <left>
        <color indexed="63"/>
      </left>
      <right style="thin">
        <color indexed="8"/>
      </right>
      <top>
        <color indexed="63"/>
      </top>
      <bottom style="hair">
        <color indexed="8"/>
      </bottom>
    </border>
    <border>
      <left>
        <color indexed="63"/>
      </left>
      <right>
        <color indexed="63"/>
      </right>
      <top style="hair">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style="thin">
        <color indexed="8"/>
      </right>
      <top>
        <color indexed="63"/>
      </top>
      <bottom>
        <color indexed="63"/>
      </bottom>
    </border>
    <border>
      <left style="thin">
        <color indexed="8"/>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7" borderId="1" applyNumberFormat="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6" borderId="5" applyNumberFormat="0" applyAlignment="0" applyProtection="0"/>
    <xf numFmtId="172" fontId="0" fillId="0" borderId="0" applyFill="0" applyBorder="0" applyAlignment="0" applyProtection="0"/>
    <xf numFmtId="41" fontId="0" fillId="0" borderId="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0" borderId="6" applyNumberFormat="0" applyFill="0" applyAlignment="0" applyProtection="0"/>
    <xf numFmtId="0" fontId="0" fillId="17" borderId="7"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1" fillId="4" borderId="0" applyNumberFormat="0" applyBorder="0" applyAlignment="0" applyProtection="0"/>
    <xf numFmtId="0" fontId="12" fillId="22" borderId="8" applyNumberFormat="0" applyAlignment="0" applyProtection="0"/>
    <xf numFmtId="0" fontId="1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0" fillId="0" borderId="0">
      <alignment/>
      <protection/>
    </xf>
    <xf numFmtId="0" fontId="15" fillId="0" borderId="9" applyNumberFormat="0" applyFill="0" applyAlignment="0" applyProtection="0"/>
    <xf numFmtId="167" fontId="0" fillId="0" borderId="0" applyFill="0" applyBorder="0" applyAlignment="0" applyProtection="0"/>
    <xf numFmtId="42" fontId="0" fillId="0" borderId="0" applyFill="0" applyBorder="0" applyAlignment="0" applyProtection="0"/>
    <xf numFmtId="0" fontId="16" fillId="3" borderId="0" applyNumberFormat="0" applyBorder="0" applyAlignment="0" applyProtection="0"/>
    <xf numFmtId="0" fontId="17" fillId="23" borderId="0" applyNumberFormat="0" applyBorder="0" applyAlignment="0" applyProtection="0"/>
    <xf numFmtId="0" fontId="18" fillId="22" borderId="1" applyNumberFormat="0" applyAlignment="0" applyProtection="0"/>
    <xf numFmtId="9" fontId="0" fillId="0" borderId="0" applyFill="0" applyBorder="0" applyAlignment="0" applyProtection="0"/>
  </cellStyleXfs>
  <cellXfs count="1005">
    <xf numFmtId="0" fontId="0" fillId="0" borderId="0" xfId="0" applyAlignment="1">
      <alignment/>
    </xf>
    <xf numFmtId="0" fontId="0" fillId="0" borderId="0" xfId="0" applyNumberFormat="1" applyFill="1" applyAlignment="1" applyProtection="1">
      <alignment horizontal="center" vertical="center"/>
      <protection hidden="1"/>
    </xf>
    <xf numFmtId="0" fontId="0" fillId="0" borderId="0" xfId="0" applyFont="1" applyBorder="1" applyAlignment="1" applyProtection="1">
      <alignment/>
      <protection hidden="1"/>
    </xf>
    <xf numFmtId="0" fontId="20" fillId="0" borderId="0" xfId="0" applyNumberFormat="1" applyFont="1" applyFill="1" applyAlignment="1" applyProtection="1">
      <alignment horizontal="center" vertical="center"/>
      <protection hidden="1"/>
    </xf>
    <xf numFmtId="0" fontId="22" fillId="0" borderId="0" xfId="0" applyNumberFormat="1" applyFont="1" applyFill="1" applyAlignment="1" applyProtection="1">
      <alignment horizontal="center" vertical="center"/>
      <protection hidden="1"/>
    </xf>
    <xf numFmtId="0" fontId="0" fillId="0" borderId="0" xfId="0" applyNumberFormat="1" applyFill="1" applyAlignment="1" applyProtection="1">
      <alignment vertical="center"/>
      <protection hidden="1"/>
    </xf>
    <xf numFmtId="0" fontId="22" fillId="0" borderId="0" xfId="0" applyNumberFormat="1" applyFont="1" applyFill="1" applyAlignment="1" applyProtection="1">
      <alignment vertical="center"/>
      <protection hidden="1"/>
    </xf>
    <xf numFmtId="0" fontId="0" fillId="0" borderId="0" xfId="0" applyNumberFormat="1" applyFont="1" applyFill="1" applyBorder="1" applyAlignment="1" applyProtection="1">
      <alignment horizontal="left" vertical="center"/>
      <protection hidden="1"/>
    </xf>
    <xf numFmtId="0" fontId="22" fillId="0" borderId="0" xfId="0" applyNumberFormat="1" applyFont="1" applyFill="1" applyAlignment="1" applyProtection="1">
      <alignment horizontal="left" vertical="center"/>
      <protection hidden="1"/>
    </xf>
    <xf numFmtId="0" fontId="0" fillId="0" borderId="0" xfId="0" applyNumberFormat="1" applyFill="1" applyAlignment="1" applyProtection="1">
      <alignment horizontal="left" vertical="center"/>
      <protection hidden="1"/>
    </xf>
    <xf numFmtId="0" fontId="24" fillId="0" borderId="0" xfId="43" applyNumberFormat="1" applyFont="1" applyFill="1" applyBorder="1" applyAlignment="1" applyProtection="1">
      <alignment vertical="center"/>
      <protection hidden="1"/>
    </xf>
    <xf numFmtId="0" fontId="0" fillId="0" borderId="0" xfId="0" applyAlignment="1" applyProtection="1">
      <alignment/>
      <protection hidden="1"/>
    </xf>
    <xf numFmtId="0" fontId="22" fillId="0" borderId="0" xfId="0" applyFont="1" applyAlignment="1" applyProtection="1">
      <alignment/>
      <protection hidden="1"/>
    </xf>
    <xf numFmtId="0" fontId="0" fillId="0" borderId="0" xfId="0" applyFont="1" applyAlignment="1" applyProtection="1">
      <alignment/>
      <protection hidden="1"/>
    </xf>
    <xf numFmtId="0" fontId="28" fillId="0" borderId="0" xfId="0" applyFont="1" applyAlignment="1" applyProtection="1">
      <alignment/>
      <protection hidden="1"/>
    </xf>
    <xf numFmtId="0" fontId="0" fillId="23" borderId="0" xfId="0" applyFont="1" applyFill="1" applyAlignment="1" applyProtection="1">
      <alignment/>
      <protection hidden="1"/>
    </xf>
    <xf numFmtId="0" fontId="30" fillId="23" borderId="0" xfId="0" applyFont="1" applyFill="1" applyAlignment="1" applyProtection="1">
      <alignment horizontal="center"/>
      <protection hidden="1"/>
    </xf>
    <xf numFmtId="0" fontId="28" fillId="23" borderId="0" xfId="0" applyFont="1" applyFill="1" applyAlignment="1" applyProtection="1">
      <alignment horizontal="right"/>
      <protection hidden="1"/>
    </xf>
    <xf numFmtId="0" fontId="31" fillId="23" borderId="0" xfId="56" applyFont="1" applyFill="1" applyBorder="1" applyAlignment="1" applyProtection="1">
      <alignment horizontal="left"/>
      <protection hidden="1"/>
    </xf>
    <xf numFmtId="0" fontId="0" fillId="23" borderId="0" xfId="57" applyFont="1" applyFill="1" applyProtection="1">
      <alignment/>
      <protection hidden="1"/>
    </xf>
    <xf numFmtId="0" fontId="0" fillId="23" borderId="0" xfId="0" applyFont="1" applyFill="1" applyBorder="1" applyAlignment="1" applyProtection="1">
      <alignment horizontal="center"/>
      <protection hidden="1"/>
    </xf>
    <xf numFmtId="0" fontId="0" fillId="23" borderId="0" xfId="57" applyFont="1" applyFill="1" applyBorder="1" applyAlignment="1" applyProtection="1">
      <alignment/>
      <protection hidden="1"/>
    </xf>
    <xf numFmtId="0" fontId="0" fillId="23" borderId="0" xfId="57" applyFont="1" applyFill="1" applyBorder="1" applyAlignment="1" applyProtection="1">
      <alignment horizontal="center"/>
      <protection hidden="1"/>
    </xf>
    <xf numFmtId="0" fontId="0" fillId="23" borderId="0" xfId="0" applyFont="1" applyFill="1" applyBorder="1" applyAlignment="1" applyProtection="1">
      <alignment/>
      <protection hidden="1"/>
    </xf>
    <xf numFmtId="0" fontId="0" fillId="23" borderId="10" xfId="0" applyFont="1" applyFill="1" applyBorder="1" applyAlignment="1" applyProtection="1">
      <alignment/>
      <protection hidden="1"/>
    </xf>
    <xf numFmtId="0" fontId="26" fillId="23" borderId="0" xfId="0" applyFont="1" applyFill="1" applyAlignment="1" applyProtection="1">
      <alignment/>
      <protection hidden="1"/>
    </xf>
    <xf numFmtId="0" fontId="32" fillId="23" borderId="0" xfId="0" applyFont="1" applyFill="1" applyBorder="1" applyAlignment="1" applyProtection="1">
      <alignment horizontal="center" vertical="center" textRotation="90" wrapText="1"/>
      <protection hidden="1"/>
    </xf>
    <xf numFmtId="0" fontId="14" fillId="23" borderId="11" xfId="56" applyFont="1" applyFill="1" applyBorder="1" applyAlignment="1" applyProtection="1">
      <alignment horizontal="center"/>
      <protection locked="0"/>
    </xf>
    <xf numFmtId="0" fontId="0" fillId="23" borderId="0" xfId="0" applyFont="1" applyFill="1" applyAlignment="1" applyProtection="1">
      <alignment horizontal="center"/>
      <protection hidden="1"/>
    </xf>
    <xf numFmtId="0" fontId="22" fillId="0" borderId="10" xfId="0" applyFont="1" applyFill="1" applyBorder="1" applyAlignment="1" applyProtection="1">
      <alignment horizontal="center"/>
      <protection locked="0"/>
    </xf>
    <xf numFmtId="0" fontId="22" fillId="23" borderId="0" xfId="0" applyFont="1" applyFill="1" applyBorder="1" applyAlignment="1" applyProtection="1">
      <alignment/>
      <protection hidden="1"/>
    </xf>
    <xf numFmtId="49" fontId="0" fillId="23" borderId="10" xfId="0" applyNumberFormat="1" applyFont="1" applyFill="1" applyBorder="1" applyAlignment="1" applyProtection="1">
      <alignment/>
      <protection hidden="1"/>
    </xf>
    <xf numFmtId="0" fontId="0" fillId="23" borderId="0" xfId="0" applyFont="1" applyFill="1" applyBorder="1" applyAlignment="1" applyProtection="1">
      <alignment horizontal="left"/>
      <protection hidden="1"/>
    </xf>
    <xf numFmtId="166" fontId="35" fillId="23" borderId="0" xfId="0" applyNumberFormat="1" applyFont="1" applyFill="1" applyAlignment="1" applyProtection="1">
      <alignment/>
      <protection hidden="1"/>
    </xf>
    <xf numFmtId="0" fontId="25" fillId="23" borderId="10" xfId="0" applyFont="1" applyFill="1" applyBorder="1" applyAlignment="1" applyProtection="1">
      <alignment horizontal="center"/>
      <protection hidden="1"/>
    </xf>
    <xf numFmtId="0" fontId="34" fillId="23" borderId="0" xfId="0" applyFont="1" applyFill="1" applyAlignment="1" applyProtection="1">
      <alignment horizontal="center" vertical="center"/>
      <protection hidden="1"/>
    </xf>
    <xf numFmtId="10" fontId="0" fillId="23" borderId="0" xfId="64" applyNumberFormat="1" applyFont="1" applyFill="1" applyBorder="1" applyAlignment="1" applyProtection="1">
      <alignment/>
      <protection hidden="1"/>
    </xf>
    <xf numFmtId="1" fontId="0" fillId="23" borderId="0" xfId="0" applyNumberFormat="1" applyFont="1" applyFill="1" applyAlignment="1" applyProtection="1">
      <alignment/>
      <protection hidden="1"/>
    </xf>
    <xf numFmtId="0" fontId="23" fillId="23" borderId="0" xfId="0" applyFont="1" applyFill="1" applyBorder="1" applyAlignment="1" applyProtection="1">
      <alignment horizontal="left"/>
      <protection hidden="1"/>
    </xf>
    <xf numFmtId="0" fontId="25" fillId="23" borderId="0" xfId="0" applyFont="1" applyFill="1" applyBorder="1" applyAlignment="1" applyProtection="1">
      <alignment horizontal="center"/>
      <protection hidden="1"/>
    </xf>
    <xf numFmtId="0" fontId="35" fillId="23" borderId="0" xfId="0" applyFont="1" applyFill="1" applyBorder="1" applyAlignment="1" applyProtection="1">
      <alignment/>
      <protection hidden="1"/>
    </xf>
    <xf numFmtId="49" fontId="22" fillId="23" borderId="0" xfId="0" applyNumberFormat="1" applyFont="1" applyFill="1" applyAlignment="1" applyProtection="1">
      <alignment horizontal="center" vertical="center"/>
      <protection hidden="1"/>
    </xf>
    <xf numFmtId="0" fontId="36" fillId="23" borderId="0" xfId="0" applyFont="1" applyFill="1" applyBorder="1" applyAlignment="1" applyProtection="1">
      <alignment/>
      <protection hidden="1"/>
    </xf>
    <xf numFmtId="0" fontId="36" fillId="23" borderId="0" xfId="0" applyFont="1" applyFill="1" applyBorder="1" applyAlignment="1" applyProtection="1">
      <alignment wrapText="1"/>
      <protection hidden="1"/>
    </xf>
    <xf numFmtId="49" fontId="22" fillId="23" borderId="0" xfId="0" applyNumberFormat="1" applyFont="1" applyFill="1" applyAlignment="1" applyProtection="1">
      <alignment horizontal="center"/>
      <protection hidden="1"/>
    </xf>
    <xf numFmtId="0" fontId="37" fillId="23" borderId="0" xfId="0" applyFont="1" applyFill="1" applyBorder="1" applyAlignment="1" applyProtection="1">
      <alignment horizontal="right"/>
      <protection hidden="1"/>
    </xf>
    <xf numFmtId="0" fontId="22" fillId="23" borderId="0" xfId="0" applyFont="1" applyFill="1" applyAlignment="1" applyProtection="1">
      <alignment/>
      <protection hidden="1"/>
    </xf>
    <xf numFmtId="0" fontId="22" fillId="23" borderId="0" xfId="0" applyFont="1" applyFill="1" applyBorder="1" applyAlignment="1" applyProtection="1">
      <alignment/>
      <protection hidden="1"/>
    </xf>
    <xf numFmtId="10" fontId="0" fillId="23" borderId="0" xfId="0" applyNumberFormat="1" applyFont="1" applyFill="1" applyAlignment="1" applyProtection="1">
      <alignment/>
      <protection hidden="1"/>
    </xf>
    <xf numFmtId="0" fontId="23" fillId="23" borderId="0" xfId="0" applyFont="1" applyFill="1" applyAlignment="1" applyProtection="1">
      <alignment/>
      <protection hidden="1"/>
    </xf>
    <xf numFmtId="0" fontId="28" fillId="23" borderId="0" xfId="0" applyFont="1" applyFill="1" applyAlignment="1" applyProtection="1">
      <alignment horizontal="left" shrinkToFit="1"/>
      <protection hidden="1"/>
    </xf>
    <xf numFmtId="0" fontId="28" fillId="23" borderId="0" xfId="0" applyFont="1" applyFill="1" applyAlignment="1" applyProtection="1">
      <alignment horizontal="center"/>
      <protection hidden="1"/>
    </xf>
    <xf numFmtId="0" fontId="28" fillId="23" borderId="0" xfId="0" applyFont="1" applyFill="1" applyAlignment="1" applyProtection="1">
      <alignment horizontal="left"/>
      <protection hidden="1"/>
    </xf>
    <xf numFmtId="0" fontId="23" fillId="23" borderId="0" xfId="0" applyFont="1" applyFill="1" applyAlignment="1" applyProtection="1">
      <alignment horizontal="center"/>
      <protection hidden="1"/>
    </xf>
    <xf numFmtId="0" fontId="30" fillId="23" borderId="0" xfId="0" applyFont="1" applyFill="1" applyBorder="1" applyAlignment="1" applyProtection="1">
      <alignment horizontal="left"/>
      <protection hidden="1"/>
    </xf>
    <xf numFmtId="0" fontId="38" fillId="23" borderId="12" xfId="0" applyFont="1" applyFill="1" applyBorder="1" applyAlignment="1" applyProtection="1">
      <alignment horizontal="left"/>
      <protection hidden="1"/>
    </xf>
    <xf numFmtId="0" fontId="38" fillId="23" borderId="13" xfId="0" applyFont="1" applyFill="1" applyBorder="1" applyAlignment="1" applyProtection="1">
      <alignment horizontal="left"/>
      <protection hidden="1"/>
    </xf>
    <xf numFmtId="0" fontId="0" fillId="23" borderId="14" xfId="0" applyFont="1" applyFill="1" applyBorder="1" applyAlignment="1" applyProtection="1">
      <alignment horizontal="center"/>
      <protection hidden="1"/>
    </xf>
    <xf numFmtId="168" fontId="22" fillId="4" borderId="15" xfId="59" applyNumberFormat="1" applyFont="1" applyFill="1" applyBorder="1" applyAlignment="1" applyProtection="1">
      <alignment/>
      <protection hidden="1"/>
    </xf>
    <xf numFmtId="0" fontId="26" fillId="23" borderId="0" xfId="0" applyFont="1" applyFill="1" applyAlignment="1" applyProtection="1">
      <alignment horizontal="center"/>
      <protection hidden="1"/>
    </xf>
    <xf numFmtId="168" fontId="22" fillId="0" borderId="16" xfId="59" applyNumberFormat="1" applyFont="1" applyFill="1" applyBorder="1" applyAlignment="1" applyProtection="1">
      <alignment vertical="center" wrapText="1"/>
      <protection locked="0"/>
    </xf>
    <xf numFmtId="168" fontId="22" fillId="0" borderId="14" xfId="59" applyNumberFormat="1" applyFont="1" applyFill="1" applyBorder="1" applyAlignment="1" applyProtection="1">
      <alignment vertical="center" wrapText="1"/>
      <protection locked="0"/>
    </xf>
    <xf numFmtId="168" fontId="22" fillId="0" borderId="17" xfId="59" applyNumberFormat="1" applyFont="1" applyFill="1" applyBorder="1" applyAlignment="1" applyProtection="1">
      <alignment vertical="center" wrapText="1"/>
      <protection locked="0"/>
    </xf>
    <xf numFmtId="168" fontId="22" fillId="0" borderId="18" xfId="59" applyNumberFormat="1" applyFont="1" applyFill="1" applyBorder="1" applyAlignment="1" applyProtection="1">
      <alignment vertical="center" wrapText="1"/>
      <protection locked="0"/>
    </xf>
    <xf numFmtId="168" fontId="39" fillId="23" borderId="0" xfId="59" applyNumberFormat="1" applyFont="1" applyFill="1" applyBorder="1" applyAlignment="1" applyProtection="1">
      <alignment vertical="center" wrapText="1"/>
      <protection hidden="1"/>
    </xf>
    <xf numFmtId="168" fontId="22" fillId="0" borderId="19" xfId="59" applyNumberFormat="1" applyFont="1" applyFill="1" applyBorder="1" applyAlignment="1" applyProtection="1">
      <alignment vertical="center" wrapText="1"/>
      <protection locked="0"/>
    </xf>
    <xf numFmtId="168" fontId="23" fillId="23" borderId="0" xfId="59" applyNumberFormat="1" applyFont="1" applyFill="1" applyBorder="1" applyAlignment="1" applyProtection="1">
      <alignment vertical="center" wrapText="1"/>
      <protection locked="0"/>
    </xf>
    <xf numFmtId="168" fontId="22" fillId="0" borderId="20" xfId="59" applyNumberFormat="1" applyFont="1" applyFill="1" applyBorder="1" applyAlignment="1" applyProtection="1">
      <alignment vertical="center" wrapText="1"/>
      <protection hidden="1"/>
    </xf>
    <xf numFmtId="168" fontId="23" fillId="23" borderId="0" xfId="59" applyNumberFormat="1" applyFont="1" applyFill="1" applyBorder="1" applyAlignment="1" applyProtection="1">
      <alignment vertical="center" wrapText="1"/>
      <protection hidden="1"/>
    </xf>
    <xf numFmtId="0" fontId="0" fillId="23" borderId="21" xfId="0" applyFont="1" applyFill="1" applyBorder="1" applyAlignment="1" applyProtection="1">
      <alignment horizontal="center"/>
      <protection hidden="1"/>
    </xf>
    <xf numFmtId="168" fontId="22" fillId="0" borderId="17" xfId="59" applyNumberFormat="1" applyFont="1" applyFill="1" applyBorder="1" applyAlignment="1" applyProtection="1">
      <alignment/>
      <protection locked="0"/>
    </xf>
    <xf numFmtId="168" fontId="23" fillId="0" borderId="17" xfId="59" applyNumberFormat="1" applyFont="1" applyFill="1" applyBorder="1" applyAlignment="1" applyProtection="1">
      <alignment/>
      <protection locked="0"/>
    </xf>
    <xf numFmtId="0" fontId="23" fillId="23" borderId="0" xfId="0" applyFont="1" applyFill="1" applyBorder="1" applyAlignment="1" applyProtection="1">
      <alignment horizontal="center"/>
      <protection hidden="1"/>
    </xf>
    <xf numFmtId="0" fontId="0" fillId="23" borderId="22" xfId="0" applyFont="1" applyFill="1" applyBorder="1" applyAlignment="1" applyProtection="1">
      <alignment horizontal="center"/>
      <protection hidden="1"/>
    </xf>
    <xf numFmtId="0" fontId="0" fillId="23" borderId="23" xfId="0" applyFont="1" applyFill="1" applyBorder="1" applyAlignment="1" applyProtection="1">
      <alignment horizontal="center"/>
      <protection hidden="1"/>
    </xf>
    <xf numFmtId="0" fontId="0" fillId="23" borderId="24" xfId="0" applyFont="1" applyFill="1" applyBorder="1" applyAlignment="1" applyProtection="1">
      <alignment horizontal="center"/>
      <protection hidden="1"/>
    </xf>
    <xf numFmtId="168" fontId="22" fillId="23" borderId="17" xfId="59" applyNumberFormat="1" applyFont="1" applyFill="1" applyBorder="1" applyAlignment="1" applyProtection="1">
      <alignment/>
      <protection hidden="1"/>
    </xf>
    <xf numFmtId="3" fontId="40" fillId="23" borderId="0" xfId="0" applyNumberFormat="1" applyFont="1" applyFill="1" applyAlignment="1" applyProtection="1">
      <alignment horizontal="right" shrinkToFit="1"/>
      <protection hidden="1"/>
    </xf>
    <xf numFmtId="0" fontId="40" fillId="23" borderId="0" xfId="0" applyFont="1" applyFill="1" applyAlignment="1" applyProtection="1">
      <alignment/>
      <protection hidden="1"/>
    </xf>
    <xf numFmtId="168" fontId="22" fillId="0" borderId="15" xfId="59" applyNumberFormat="1" applyFont="1" applyFill="1" applyBorder="1" applyAlignment="1" applyProtection="1">
      <alignment/>
      <protection locked="0"/>
    </xf>
    <xf numFmtId="0" fontId="22" fillId="4" borderId="25" xfId="0" applyFont="1" applyFill="1" applyBorder="1" applyAlignment="1" applyProtection="1">
      <alignment horizontal="left" wrapText="1"/>
      <protection hidden="1"/>
    </xf>
    <xf numFmtId="0" fontId="22" fillId="4" borderId="26" xfId="0" applyFont="1" applyFill="1" applyBorder="1" applyAlignment="1" applyProtection="1">
      <alignment horizontal="left" wrapText="1"/>
      <protection hidden="1"/>
    </xf>
    <xf numFmtId="168" fontId="22" fillId="23" borderId="19" xfId="59" applyNumberFormat="1" applyFont="1" applyFill="1" applyBorder="1" applyAlignment="1" applyProtection="1">
      <alignment/>
      <protection hidden="1"/>
    </xf>
    <xf numFmtId="1" fontId="0" fillId="23" borderId="0" xfId="0" applyNumberFormat="1" applyFont="1" applyFill="1" applyBorder="1" applyAlignment="1" applyProtection="1">
      <alignment horizontal="center"/>
      <protection hidden="1"/>
    </xf>
    <xf numFmtId="0" fontId="0" fillId="23" borderId="0" xfId="0" applyFont="1" applyFill="1" applyAlignment="1" applyProtection="1">
      <alignment vertical="center"/>
      <protection hidden="1"/>
    </xf>
    <xf numFmtId="3" fontId="23" fillId="23" borderId="0" xfId="0" applyNumberFormat="1" applyFont="1" applyFill="1" applyBorder="1" applyAlignment="1" applyProtection="1">
      <alignment horizontal="right"/>
      <protection hidden="1"/>
    </xf>
    <xf numFmtId="0" fontId="23" fillId="23" borderId="0" xfId="0" applyFont="1" applyFill="1" applyAlignment="1" applyProtection="1">
      <alignment horizontal="center" vertical="center"/>
      <protection hidden="1"/>
    </xf>
    <xf numFmtId="0" fontId="25" fillId="4" borderId="27" xfId="0" applyFont="1" applyFill="1" applyBorder="1" applyAlignment="1" applyProtection="1">
      <alignment horizontal="left" vertical="center"/>
      <protection hidden="1"/>
    </xf>
    <xf numFmtId="0" fontId="0" fillId="23" borderId="28" xfId="0" applyFont="1" applyFill="1" applyBorder="1" applyAlignment="1" applyProtection="1">
      <alignment horizontal="center" vertical="center"/>
      <protection hidden="1"/>
    </xf>
    <xf numFmtId="0" fontId="22" fillId="4" borderId="29" xfId="0" applyFont="1" applyFill="1" applyBorder="1" applyAlignment="1" applyProtection="1">
      <alignment horizontal="center" vertical="center"/>
      <protection hidden="1"/>
    </xf>
    <xf numFmtId="0" fontId="22" fillId="4" borderId="30" xfId="0" applyFont="1" applyFill="1" applyBorder="1" applyAlignment="1" applyProtection="1">
      <alignment horizontal="center" vertical="center"/>
      <protection hidden="1"/>
    </xf>
    <xf numFmtId="3" fontId="23" fillId="23" borderId="0" xfId="0" applyNumberFormat="1" applyFont="1" applyFill="1" applyAlignment="1" applyProtection="1">
      <alignment horizontal="right"/>
      <protection hidden="1"/>
    </xf>
    <xf numFmtId="0" fontId="22" fillId="4" borderId="30" xfId="0" applyFont="1" applyFill="1" applyBorder="1" applyAlignment="1" applyProtection="1">
      <alignment horizontal="left"/>
      <protection hidden="1"/>
    </xf>
    <xf numFmtId="0" fontId="22" fillId="23" borderId="31" xfId="0" applyFont="1" applyFill="1" applyBorder="1" applyAlignment="1" applyProtection="1">
      <alignment horizontal="center"/>
      <protection hidden="1"/>
    </xf>
    <xf numFmtId="3" fontId="22" fillId="0" borderId="29" xfId="0" applyNumberFormat="1" applyFont="1" applyFill="1" applyBorder="1" applyAlignment="1" applyProtection="1">
      <alignment horizontal="center"/>
      <protection locked="0"/>
    </xf>
    <xf numFmtId="3" fontId="22" fillId="0" borderId="32" xfId="0" applyNumberFormat="1" applyFont="1" applyFill="1" applyBorder="1" applyAlignment="1" applyProtection="1">
      <alignment horizontal="center"/>
      <protection locked="0"/>
    </xf>
    <xf numFmtId="3" fontId="22" fillId="0" borderId="16" xfId="0" applyNumberFormat="1" applyFont="1" applyFill="1" applyBorder="1" applyAlignment="1" applyProtection="1">
      <alignment horizontal="center"/>
      <protection locked="0"/>
    </xf>
    <xf numFmtId="3" fontId="22" fillId="23" borderId="14" xfId="0" applyNumberFormat="1" applyFont="1" applyFill="1" applyBorder="1" applyAlignment="1" applyProtection="1">
      <alignment horizontal="right"/>
      <protection hidden="1"/>
    </xf>
    <xf numFmtId="0" fontId="22" fillId="4" borderId="33" xfId="0" applyFont="1" applyFill="1" applyBorder="1" applyAlignment="1" applyProtection="1">
      <alignment horizontal="left"/>
      <protection hidden="1"/>
    </xf>
    <xf numFmtId="0" fontId="22" fillId="23" borderId="34" xfId="0" applyFont="1" applyFill="1" applyBorder="1" applyAlignment="1" applyProtection="1">
      <alignment horizontal="center"/>
      <protection hidden="1"/>
    </xf>
    <xf numFmtId="3" fontId="22" fillId="0" borderId="35" xfId="0" applyNumberFormat="1" applyFont="1" applyFill="1" applyBorder="1" applyAlignment="1" applyProtection="1">
      <alignment horizontal="center"/>
      <protection locked="0"/>
    </xf>
    <xf numFmtId="3" fontId="22" fillId="0" borderId="36" xfId="0" applyNumberFormat="1" applyFont="1" applyFill="1" applyBorder="1" applyAlignment="1" applyProtection="1">
      <alignment horizontal="center"/>
      <protection locked="0"/>
    </xf>
    <xf numFmtId="3" fontId="22" fillId="0" borderId="19" xfId="0" applyNumberFormat="1" applyFont="1" applyFill="1" applyBorder="1" applyAlignment="1" applyProtection="1">
      <alignment horizontal="center"/>
      <protection locked="0"/>
    </xf>
    <xf numFmtId="3" fontId="22" fillId="23" borderId="18" xfId="0" applyNumberFormat="1" applyFont="1" applyFill="1" applyBorder="1" applyAlignment="1" applyProtection="1">
      <alignment horizontal="right"/>
      <protection hidden="1"/>
    </xf>
    <xf numFmtId="49" fontId="22" fillId="4" borderId="37" xfId="0" applyNumberFormat="1" applyFont="1" applyFill="1" applyBorder="1" applyAlignment="1" applyProtection="1">
      <alignment horizontal="center" vertical="center"/>
      <protection hidden="1"/>
    </xf>
    <xf numFmtId="49" fontId="22" fillId="4" borderId="38" xfId="0" applyNumberFormat="1" applyFont="1" applyFill="1" applyBorder="1" applyAlignment="1" applyProtection="1">
      <alignment horizontal="center" vertical="center"/>
      <protection hidden="1"/>
    </xf>
    <xf numFmtId="0" fontId="22" fillId="4" borderId="38" xfId="0" applyNumberFormat="1" applyFont="1" applyFill="1" applyBorder="1" applyAlignment="1" applyProtection="1">
      <alignment horizontal="center" vertical="center"/>
      <protection hidden="1"/>
    </xf>
    <xf numFmtId="0" fontId="22" fillId="4" borderId="27" xfId="0" applyFont="1" applyFill="1" applyBorder="1" applyAlignment="1" applyProtection="1">
      <alignment horizontal="center" vertical="center"/>
      <protection hidden="1"/>
    </xf>
    <xf numFmtId="0" fontId="0" fillId="23" borderId="39" xfId="0" applyFont="1" applyFill="1" applyBorder="1" applyAlignment="1" applyProtection="1">
      <alignment/>
      <protection hidden="1"/>
    </xf>
    <xf numFmtId="0" fontId="22" fillId="23" borderId="39" xfId="0" applyFont="1" applyFill="1" applyBorder="1" applyAlignment="1" applyProtection="1">
      <alignment horizontal="center"/>
      <protection hidden="1"/>
    </xf>
    <xf numFmtId="0" fontId="0" fillId="23" borderId="0" xfId="0" applyFont="1" applyFill="1" applyAlignment="1" applyProtection="1">
      <alignment/>
      <protection hidden="1"/>
    </xf>
    <xf numFmtId="0" fontId="0" fillId="4" borderId="40" xfId="0" applyFont="1" applyFill="1" applyBorder="1" applyAlignment="1" applyProtection="1">
      <alignment/>
      <protection hidden="1"/>
    </xf>
    <xf numFmtId="0" fontId="0" fillId="4" borderId="40" xfId="0" applyFont="1" applyFill="1" applyBorder="1" applyAlignment="1" applyProtection="1">
      <alignment horizontal="center"/>
      <protection hidden="1"/>
    </xf>
    <xf numFmtId="0" fontId="22" fillId="4" borderId="27" xfId="0" applyFont="1" applyFill="1" applyBorder="1" applyAlignment="1" applyProtection="1">
      <alignment horizontal="center"/>
      <protection hidden="1"/>
    </xf>
    <xf numFmtId="0" fontId="22" fillId="0" borderId="41" xfId="0" applyFont="1" applyFill="1" applyBorder="1" applyAlignment="1" applyProtection="1">
      <alignment/>
      <protection locked="0"/>
    </xf>
    <xf numFmtId="0" fontId="22" fillId="0" borderId="42" xfId="0" applyFont="1" applyFill="1" applyBorder="1" applyAlignment="1" applyProtection="1">
      <alignment/>
      <protection locked="0"/>
    </xf>
    <xf numFmtId="3" fontId="22" fillId="0" borderId="43" xfId="0" applyNumberFormat="1" applyFont="1" applyFill="1" applyBorder="1" applyAlignment="1" applyProtection="1">
      <alignment/>
      <protection locked="0"/>
    </xf>
    <xf numFmtId="3" fontId="22" fillId="23" borderId="41" xfId="0" applyNumberFormat="1" applyFont="1" applyFill="1" applyBorder="1" applyAlignment="1" applyProtection="1">
      <alignment/>
      <protection hidden="1"/>
    </xf>
    <xf numFmtId="0" fontId="22" fillId="0" borderId="44" xfId="0" applyFont="1" applyFill="1" applyBorder="1" applyAlignment="1" applyProtection="1">
      <alignment/>
      <protection locked="0"/>
    </xf>
    <xf numFmtId="0" fontId="22" fillId="0" borderId="45" xfId="0" applyFont="1" applyFill="1" applyBorder="1" applyAlignment="1" applyProtection="1">
      <alignment/>
      <protection locked="0"/>
    </xf>
    <xf numFmtId="3" fontId="22" fillId="0" borderId="10" xfId="0" applyNumberFormat="1" applyFont="1" applyFill="1" applyBorder="1" applyAlignment="1" applyProtection="1">
      <alignment/>
      <protection locked="0"/>
    </xf>
    <xf numFmtId="0" fontId="22" fillId="0" borderId="33" xfId="0" applyFont="1" applyFill="1" applyBorder="1" applyAlignment="1" applyProtection="1">
      <alignment/>
      <protection locked="0"/>
    </xf>
    <xf numFmtId="0" fontId="22" fillId="0" borderId="46" xfId="0" applyFont="1" applyFill="1" applyBorder="1" applyAlignment="1" applyProtection="1">
      <alignment/>
      <protection locked="0"/>
    </xf>
    <xf numFmtId="3" fontId="22" fillId="0" borderId="26" xfId="0" applyNumberFormat="1" applyFont="1" applyFill="1" applyBorder="1" applyAlignment="1" applyProtection="1">
      <alignment/>
      <protection locked="0"/>
    </xf>
    <xf numFmtId="0" fontId="25" fillId="4" borderId="47" xfId="0" applyFont="1" applyFill="1" applyBorder="1" applyAlignment="1" applyProtection="1">
      <alignment horizontal="left" vertical="center"/>
      <protection hidden="1"/>
    </xf>
    <xf numFmtId="0" fontId="0" fillId="23" borderId="48" xfId="0" applyFont="1" applyFill="1" applyBorder="1" applyAlignment="1" applyProtection="1">
      <alignment horizontal="center" vertical="center"/>
      <protection hidden="1"/>
    </xf>
    <xf numFmtId="0" fontId="22" fillId="4" borderId="32" xfId="0" applyFont="1" applyFill="1" applyBorder="1" applyAlignment="1" applyProtection="1">
      <alignment horizontal="center" vertical="center"/>
      <protection hidden="1"/>
    </xf>
    <xf numFmtId="0" fontId="22" fillId="4" borderId="49" xfId="0" applyFont="1" applyFill="1" applyBorder="1" applyAlignment="1" applyProtection="1">
      <alignment horizontal="center" vertical="center"/>
      <protection hidden="1"/>
    </xf>
    <xf numFmtId="0" fontId="22" fillId="4" borderId="47" xfId="0" applyFont="1" applyFill="1" applyBorder="1" applyAlignment="1" applyProtection="1">
      <alignment horizontal="center" vertical="center"/>
      <protection hidden="1"/>
    </xf>
    <xf numFmtId="0" fontId="25" fillId="4" borderId="50" xfId="0" applyFont="1" applyFill="1" applyBorder="1" applyAlignment="1" applyProtection="1">
      <alignment horizontal="left" vertical="center"/>
      <protection hidden="1"/>
    </xf>
    <xf numFmtId="0" fontId="0" fillId="23" borderId="46" xfId="0" applyFont="1" applyFill="1" applyBorder="1" applyAlignment="1" applyProtection="1">
      <alignment horizontal="center" vertical="center"/>
      <protection hidden="1"/>
    </xf>
    <xf numFmtId="0" fontId="22" fillId="4" borderId="26" xfId="0" applyFont="1" applyFill="1" applyBorder="1" applyAlignment="1" applyProtection="1">
      <alignment horizontal="center" vertical="center"/>
      <protection hidden="1"/>
    </xf>
    <xf numFmtId="0" fontId="22" fillId="4" borderId="51" xfId="0" applyFont="1" applyFill="1" applyBorder="1" applyAlignment="1" applyProtection="1">
      <alignment horizontal="center" vertical="center"/>
      <protection hidden="1"/>
    </xf>
    <xf numFmtId="169" fontId="22" fillId="4" borderId="50" xfId="0" applyNumberFormat="1" applyFont="1" applyFill="1" applyBorder="1" applyAlignment="1" applyProtection="1">
      <alignment horizontal="center" vertical="center"/>
      <protection hidden="1"/>
    </xf>
    <xf numFmtId="0" fontId="0" fillId="23" borderId="13" xfId="0" applyFont="1" applyFill="1" applyBorder="1" applyAlignment="1" applyProtection="1">
      <alignment horizontal="center" vertical="center"/>
      <protection hidden="1"/>
    </xf>
    <xf numFmtId="0" fontId="22" fillId="4" borderId="52" xfId="0" applyFont="1" applyFill="1" applyBorder="1" applyAlignment="1" applyProtection="1">
      <alignment horizontal="center" vertical="center"/>
      <protection hidden="1"/>
    </xf>
    <xf numFmtId="0" fontId="22" fillId="4" borderId="14" xfId="0" applyFont="1" applyFill="1" applyBorder="1" applyAlignment="1" applyProtection="1">
      <alignment horizontal="center" vertical="center"/>
      <protection hidden="1"/>
    </xf>
    <xf numFmtId="0" fontId="25" fillId="4" borderId="33" xfId="0" applyFont="1" applyFill="1" applyBorder="1" applyAlignment="1" applyProtection="1">
      <alignment horizontal="left" vertical="center"/>
      <protection hidden="1"/>
    </xf>
    <xf numFmtId="0" fontId="0" fillId="23" borderId="34" xfId="0" applyFont="1" applyFill="1" applyBorder="1" applyAlignment="1" applyProtection="1">
      <alignment horizontal="center" vertical="center"/>
      <protection hidden="1"/>
    </xf>
    <xf numFmtId="0" fontId="22" fillId="4" borderId="53" xfId="0" applyFont="1" applyFill="1" applyBorder="1" applyAlignment="1" applyProtection="1">
      <alignment horizontal="center" vertical="center"/>
      <protection hidden="1"/>
    </xf>
    <xf numFmtId="0" fontId="22" fillId="4" borderId="54" xfId="0" applyFont="1" applyFill="1" applyBorder="1" applyAlignment="1" applyProtection="1">
      <alignment horizontal="center" vertical="center"/>
      <protection hidden="1"/>
    </xf>
    <xf numFmtId="0" fontId="22" fillId="4" borderId="18" xfId="0" applyFont="1" applyFill="1" applyBorder="1" applyAlignment="1" applyProtection="1">
      <alignment horizontal="center" vertical="center"/>
      <protection hidden="1"/>
    </xf>
    <xf numFmtId="0" fontId="22" fillId="0" borderId="41" xfId="0" applyFont="1" applyFill="1" applyBorder="1" applyAlignment="1" applyProtection="1">
      <alignment shrinkToFit="1"/>
      <protection locked="0"/>
    </xf>
    <xf numFmtId="0" fontId="22" fillId="0" borderId="33" xfId="0" applyFont="1" applyFill="1" applyBorder="1" applyAlignment="1" applyProtection="1">
      <alignment wrapText="1"/>
      <protection locked="0"/>
    </xf>
    <xf numFmtId="0" fontId="22" fillId="0" borderId="46" xfId="0" applyFont="1" applyFill="1" applyBorder="1" applyAlignment="1" applyProtection="1">
      <alignment wrapText="1"/>
      <protection locked="0"/>
    </xf>
    <xf numFmtId="0" fontId="22" fillId="4" borderId="50" xfId="0" applyFont="1" applyFill="1" applyBorder="1" applyAlignment="1" applyProtection="1">
      <alignment horizontal="center" vertical="center"/>
      <protection hidden="1"/>
    </xf>
    <xf numFmtId="0" fontId="25" fillId="4" borderId="33" xfId="0" applyFont="1" applyFill="1" applyBorder="1" applyAlignment="1" applyProtection="1">
      <alignment horizontal="left" vertical="center" wrapText="1"/>
      <protection hidden="1"/>
    </xf>
    <xf numFmtId="0" fontId="0" fillId="0" borderId="39" xfId="0" applyFont="1" applyFill="1" applyBorder="1" applyAlignment="1" applyProtection="1">
      <alignment shrinkToFit="1"/>
      <protection locked="0"/>
    </xf>
    <xf numFmtId="0" fontId="0" fillId="0" borderId="55" xfId="0" applyFont="1" applyFill="1" applyBorder="1" applyAlignment="1" applyProtection="1">
      <alignment/>
      <protection locked="0"/>
    </xf>
    <xf numFmtId="3" fontId="22" fillId="0" borderId="56" xfId="0" applyNumberFormat="1" applyFont="1" applyFill="1" applyBorder="1" applyAlignment="1" applyProtection="1">
      <alignment/>
      <protection locked="0"/>
    </xf>
    <xf numFmtId="3" fontId="22" fillId="23" borderId="39" xfId="0" applyNumberFormat="1" applyFont="1" applyFill="1" applyBorder="1" applyAlignment="1" applyProtection="1">
      <alignment/>
      <protection hidden="1"/>
    </xf>
    <xf numFmtId="3" fontId="22" fillId="4" borderId="32" xfId="0" applyNumberFormat="1" applyFont="1" applyFill="1" applyBorder="1" applyAlignment="1" applyProtection="1">
      <alignment horizontal="center" vertical="center"/>
      <protection hidden="1"/>
    </xf>
    <xf numFmtId="0" fontId="0" fillId="23" borderId="57" xfId="0" applyFont="1" applyFill="1" applyBorder="1" applyAlignment="1" applyProtection="1">
      <alignment horizontal="center" vertical="center"/>
      <protection hidden="1"/>
    </xf>
    <xf numFmtId="0" fontId="22" fillId="4" borderId="36"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0" fillId="23" borderId="39" xfId="0" applyFont="1" applyFill="1" applyBorder="1" applyAlignment="1" applyProtection="1">
      <alignment/>
      <protection hidden="1"/>
    </xf>
    <xf numFmtId="0" fontId="0" fillId="23" borderId="0" xfId="0" applyFont="1" applyFill="1" applyBorder="1" applyAlignment="1" applyProtection="1">
      <alignment/>
      <protection hidden="1"/>
    </xf>
    <xf numFmtId="3" fontId="22" fillId="23" borderId="0" xfId="64" applyNumberFormat="1" applyFont="1" applyFill="1" applyBorder="1" applyAlignment="1" applyProtection="1">
      <alignment horizontal="right"/>
      <protection hidden="1"/>
    </xf>
    <xf numFmtId="170" fontId="35" fillId="23" borderId="0" xfId="0" applyNumberFormat="1" applyFont="1" applyFill="1" applyBorder="1" applyAlignment="1" applyProtection="1">
      <alignment/>
      <protection hidden="1"/>
    </xf>
    <xf numFmtId="0" fontId="22" fillId="4" borderId="37" xfId="0" applyFont="1" applyFill="1" applyBorder="1" applyAlignment="1" applyProtection="1">
      <alignment horizontal="center" vertical="center"/>
      <protection hidden="1"/>
    </xf>
    <xf numFmtId="0" fontId="22" fillId="4" borderId="58" xfId="0" applyFont="1" applyFill="1" applyBorder="1" applyAlignment="1" applyProtection="1">
      <alignment horizontal="center" vertical="center"/>
      <protection hidden="1"/>
    </xf>
    <xf numFmtId="49" fontId="41" fillId="23" borderId="41" xfId="0" applyNumberFormat="1" applyFont="1" applyFill="1" applyBorder="1" applyAlignment="1" applyProtection="1">
      <alignment vertical="top" shrinkToFit="1"/>
      <protection hidden="1"/>
    </xf>
    <xf numFmtId="0" fontId="22" fillId="23" borderId="42" xfId="0" applyFont="1" applyFill="1" applyBorder="1" applyAlignment="1" applyProtection="1">
      <alignment/>
      <protection hidden="1"/>
    </xf>
    <xf numFmtId="49" fontId="41" fillId="23" borderId="44" xfId="0" applyNumberFormat="1" applyFont="1" applyFill="1" applyBorder="1" applyAlignment="1" applyProtection="1">
      <alignment vertical="top" shrinkToFit="1"/>
      <protection hidden="1"/>
    </xf>
    <xf numFmtId="0" fontId="22" fillId="23" borderId="45" xfId="0" applyFont="1" applyFill="1" applyBorder="1" applyAlignment="1" applyProtection="1">
      <alignment/>
      <protection hidden="1"/>
    </xf>
    <xf numFmtId="49" fontId="41" fillId="23" borderId="33" xfId="0" applyNumberFormat="1" applyFont="1" applyFill="1" applyBorder="1" applyAlignment="1" applyProtection="1">
      <alignment vertical="top" shrinkToFit="1"/>
      <protection hidden="1"/>
    </xf>
    <xf numFmtId="0" fontId="22" fillId="23" borderId="57" xfId="0" applyFont="1" applyFill="1" applyBorder="1" applyAlignment="1" applyProtection="1">
      <alignment/>
      <protection hidden="1"/>
    </xf>
    <xf numFmtId="3" fontId="22" fillId="0" borderId="36" xfId="0" applyNumberFormat="1" applyFont="1" applyFill="1" applyBorder="1" applyAlignment="1" applyProtection="1">
      <alignment/>
      <protection locked="0"/>
    </xf>
    <xf numFmtId="3" fontId="22" fillId="23" borderId="0" xfId="0" applyNumberFormat="1" applyFont="1" applyFill="1" applyAlignment="1" applyProtection="1">
      <alignment/>
      <protection hidden="1"/>
    </xf>
    <xf numFmtId="3" fontId="22" fillId="4" borderId="30" xfId="64" applyNumberFormat="1" applyFont="1" applyFill="1" applyBorder="1" applyAlignment="1" applyProtection="1">
      <alignment horizontal="right"/>
      <protection hidden="1"/>
    </xf>
    <xf numFmtId="2" fontId="23" fillId="23" borderId="0" xfId="0" applyNumberFormat="1" applyFont="1" applyFill="1" applyBorder="1" applyAlignment="1" applyProtection="1">
      <alignment horizontal="right"/>
      <protection hidden="1"/>
    </xf>
    <xf numFmtId="10" fontId="23" fillId="23" borderId="0" xfId="0" applyNumberFormat="1" applyFont="1" applyFill="1" applyAlignment="1" applyProtection="1">
      <alignment horizontal="right"/>
      <protection hidden="1"/>
    </xf>
    <xf numFmtId="0" fontId="22" fillId="23" borderId="41" xfId="0" applyFont="1" applyFill="1" applyBorder="1" applyAlignment="1" applyProtection="1">
      <alignment/>
      <protection hidden="1"/>
    </xf>
    <xf numFmtId="10" fontId="22" fillId="23" borderId="43" xfId="0" applyNumberFormat="1" applyFont="1" applyFill="1" applyBorder="1" applyAlignment="1" applyProtection="1">
      <alignment/>
      <protection hidden="1"/>
    </xf>
    <xf numFmtId="3" fontId="22" fillId="23" borderId="47" xfId="64" applyNumberFormat="1" applyFont="1" applyFill="1" applyBorder="1" applyAlignment="1" applyProtection="1">
      <alignment horizontal="right"/>
      <protection hidden="1"/>
    </xf>
    <xf numFmtId="0" fontId="22" fillId="23" borderId="44" xfId="0" applyFont="1" applyFill="1" applyBorder="1" applyAlignment="1" applyProtection="1">
      <alignment/>
      <protection hidden="1"/>
    </xf>
    <xf numFmtId="3" fontId="22" fillId="23" borderId="10" xfId="0" applyNumberFormat="1" applyFont="1" applyFill="1" applyBorder="1" applyAlignment="1" applyProtection="1">
      <alignment/>
      <protection hidden="1"/>
    </xf>
    <xf numFmtId="3" fontId="22" fillId="23" borderId="59" xfId="0" applyNumberFormat="1" applyFont="1" applyFill="1" applyBorder="1" applyAlignment="1" applyProtection="1">
      <alignment/>
      <protection hidden="1"/>
    </xf>
    <xf numFmtId="3" fontId="22" fillId="23" borderId="44" xfId="64" applyNumberFormat="1" applyFont="1" applyFill="1" applyBorder="1" applyAlignment="1" applyProtection="1">
      <alignment horizontal="right"/>
      <protection hidden="1"/>
    </xf>
    <xf numFmtId="0" fontId="22" fillId="23" borderId="50" xfId="0" applyFont="1" applyFill="1" applyBorder="1" applyAlignment="1" applyProtection="1">
      <alignment/>
      <protection hidden="1"/>
    </xf>
    <xf numFmtId="0" fontId="22" fillId="23" borderId="46" xfId="0" applyFont="1" applyFill="1" applyBorder="1" applyAlignment="1" applyProtection="1">
      <alignment/>
      <protection hidden="1"/>
    </xf>
    <xf numFmtId="3" fontId="22" fillId="23" borderId="26" xfId="0" applyNumberFormat="1" applyFont="1" applyFill="1" applyBorder="1" applyAlignment="1" applyProtection="1">
      <alignment/>
      <protection hidden="1"/>
    </xf>
    <xf numFmtId="3" fontId="22" fillId="23" borderId="33" xfId="64" applyNumberFormat="1" applyFont="1" applyFill="1" applyBorder="1" applyAlignment="1" applyProtection="1">
      <alignment horizontal="right"/>
      <protection hidden="1"/>
    </xf>
    <xf numFmtId="49" fontId="41" fillId="23" borderId="47" xfId="0" applyNumberFormat="1" applyFont="1" applyFill="1" applyBorder="1" applyAlignment="1" applyProtection="1">
      <alignment vertical="top" shrinkToFit="1"/>
      <protection hidden="1"/>
    </xf>
    <xf numFmtId="0" fontId="22" fillId="23" borderId="48" xfId="0" applyFont="1" applyFill="1" applyBorder="1" applyAlignment="1" applyProtection="1">
      <alignment/>
      <protection hidden="1"/>
    </xf>
    <xf numFmtId="3" fontId="22" fillId="0" borderId="32" xfId="0" applyNumberFormat="1" applyFont="1" applyFill="1" applyBorder="1" applyAlignment="1" applyProtection="1">
      <alignment/>
      <protection locked="0"/>
    </xf>
    <xf numFmtId="3" fontId="22" fillId="23" borderId="41" xfId="64" applyNumberFormat="1" applyFont="1" applyFill="1" applyBorder="1" applyAlignment="1" applyProtection="1">
      <alignment horizontal="right"/>
      <protection hidden="1"/>
    </xf>
    <xf numFmtId="0" fontId="22" fillId="23" borderId="50" xfId="0" applyFont="1" applyFill="1" applyBorder="1" applyAlignment="1" applyProtection="1">
      <alignment shrinkToFit="1"/>
      <protection hidden="1"/>
    </xf>
    <xf numFmtId="0" fontId="22" fillId="23" borderId="27" xfId="0" applyFont="1" applyFill="1" applyBorder="1" applyAlignment="1" applyProtection="1">
      <alignment/>
      <protection hidden="1"/>
    </xf>
    <xf numFmtId="0" fontId="22" fillId="23" borderId="28" xfId="0" applyFont="1" applyFill="1" applyBorder="1" applyAlignment="1" applyProtection="1">
      <alignment/>
      <protection hidden="1"/>
    </xf>
    <xf numFmtId="3" fontId="22" fillId="23" borderId="37" xfId="0" applyNumberFormat="1" applyFont="1" applyFill="1" applyBorder="1" applyAlignment="1" applyProtection="1">
      <alignment/>
      <protection hidden="1"/>
    </xf>
    <xf numFmtId="3" fontId="22" fillId="23" borderId="27" xfId="64" applyNumberFormat="1" applyFont="1" applyFill="1" applyBorder="1" applyAlignment="1" applyProtection="1">
      <alignment horizontal="right"/>
      <protection hidden="1"/>
    </xf>
    <xf numFmtId="3" fontId="22" fillId="0" borderId="37" xfId="0" applyNumberFormat="1" applyFont="1" applyFill="1" applyBorder="1" applyAlignment="1" applyProtection="1">
      <alignment horizontal="right"/>
      <protection locked="0"/>
    </xf>
    <xf numFmtId="0" fontId="22" fillId="23" borderId="47" xfId="0" applyFont="1" applyFill="1" applyBorder="1" applyAlignment="1" applyProtection="1">
      <alignment/>
      <protection hidden="1"/>
    </xf>
    <xf numFmtId="3" fontId="22" fillId="23" borderId="32" xfId="0" applyNumberFormat="1" applyFont="1" applyFill="1" applyBorder="1" applyAlignment="1" applyProtection="1">
      <alignment/>
      <protection hidden="1"/>
    </xf>
    <xf numFmtId="3" fontId="22" fillId="23" borderId="50" xfId="64" applyNumberFormat="1" applyFont="1" applyFill="1" applyBorder="1" applyAlignment="1" applyProtection="1">
      <alignment horizontal="right"/>
      <protection hidden="1"/>
    </xf>
    <xf numFmtId="0" fontId="22" fillId="0" borderId="37" xfId="0" applyFont="1" applyFill="1" applyBorder="1" applyAlignment="1" applyProtection="1">
      <alignment/>
      <protection locked="0"/>
    </xf>
    <xf numFmtId="0" fontId="22" fillId="0" borderId="38" xfId="0" applyFont="1" applyFill="1" applyBorder="1" applyAlignment="1" applyProtection="1">
      <alignment/>
      <protection locked="0"/>
    </xf>
    <xf numFmtId="0" fontId="22" fillId="0" borderId="40" xfId="0" applyFont="1" applyFill="1" applyBorder="1" applyAlignment="1" applyProtection="1">
      <alignment/>
      <protection locked="0"/>
    </xf>
    <xf numFmtId="3" fontId="42" fillId="4" borderId="30" xfId="0" applyNumberFormat="1" applyFont="1" applyFill="1" applyBorder="1" applyAlignment="1" applyProtection="1">
      <alignment horizontal="center" vertical="center" wrapText="1" shrinkToFit="1"/>
      <protection hidden="1"/>
    </xf>
    <xf numFmtId="0" fontId="23" fillId="23" borderId="60" xfId="0" applyFont="1" applyFill="1" applyBorder="1" applyAlignment="1" applyProtection="1">
      <alignment/>
      <protection hidden="1"/>
    </xf>
    <xf numFmtId="0" fontId="23" fillId="23" borderId="31" xfId="0" applyFont="1" applyFill="1" applyBorder="1" applyAlignment="1" applyProtection="1">
      <alignment/>
      <protection hidden="1"/>
    </xf>
    <xf numFmtId="3" fontId="43" fillId="0" borderId="16" xfId="0" applyNumberFormat="1" applyFont="1" applyFill="1" applyBorder="1" applyAlignment="1" applyProtection="1">
      <alignment shrinkToFit="1"/>
      <protection hidden="1"/>
    </xf>
    <xf numFmtId="0" fontId="23" fillId="23" borderId="0" xfId="0" applyFont="1" applyFill="1" applyAlignment="1" applyProtection="1">
      <alignment horizontal="right"/>
      <protection hidden="1"/>
    </xf>
    <xf numFmtId="0" fontId="23" fillId="23" borderId="21" xfId="0" applyFont="1" applyFill="1" applyBorder="1" applyAlignment="1" applyProtection="1">
      <alignment/>
      <protection hidden="1"/>
    </xf>
    <xf numFmtId="0" fontId="23" fillId="23" borderId="0" xfId="0" applyFont="1" applyFill="1" applyBorder="1" applyAlignment="1" applyProtection="1">
      <alignment/>
      <protection hidden="1"/>
    </xf>
    <xf numFmtId="3" fontId="43" fillId="0" borderId="17" xfId="0" applyNumberFormat="1" applyFont="1" applyFill="1" applyBorder="1" applyAlignment="1" applyProtection="1">
      <alignment shrinkToFit="1"/>
      <protection hidden="1"/>
    </xf>
    <xf numFmtId="0" fontId="23" fillId="23" borderId="53" xfId="0" applyFont="1" applyFill="1" applyBorder="1" applyAlignment="1" applyProtection="1">
      <alignment/>
      <protection hidden="1"/>
    </xf>
    <xf numFmtId="0" fontId="23" fillId="23" borderId="54" xfId="0" applyFont="1" applyFill="1" applyBorder="1" applyAlignment="1" applyProtection="1">
      <alignment/>
      <protection hidden="1"/>
    </xf>
    <xf numFmtId="3" fontId="43" fillId="0" borderId="19" xfId="0" applyNumberFormat="1" applyFont="1" applyFill="1" applyBorder="1" applyAlignment="1" applyProtection="1">
      <alignment shrinkToFit="1"/>
      <protection hidden="1"/>
    </xf>
    <xf numFmtId="0" fontId="36" fillId="23" borderId="0" xfId="0" applyFont="1" applyFill="1" applyAlignment="1" applyProtection="1">
      <alignment/>
      <protection hidden="1"/>
    </xf>
    <xf numFmtId="0" fontId="23" fillId="23" borderId="0" xfId="0" applyFont="1" applyFill="1" applyAlignment="1" applyProtection="1">
      <alignment/>
      <protection hidden="1"/>
    </xf>
    <xf numFmtId="0" fontId="23" fillId="23" borderId="0" xfId="0" applyFont="1" applyFill="1" applyAlignment="1" applyProtection="1">
      <alignment shrinkToFit="1"/>
      <protection hidden="1"/>
    </xf>
    <xf numFmtId="0" fontId="0" fillId="0" borderId="10" xfId="0" applyFont="1" applyFill="1" applyBorder="1" applyAlignment="1" applyProtection="1">
      <alignment/>
      <protection locked="0"/>
    </xf>
    <xf numFmtId="0" fontId="44" fillId="23" borderId="10" xfId="0" applyFont="1" applyFill="1" applyBorder="1" applyAlignment="1" applyProtection="1">
      <alignment/>
      <protection hidden="1"/>
    </xf>
    <xf numFmtId="0" fontId="0" fillId="23" borderId="0" xfId="0" applyFont="1" applyFill="1" applyAlignment="1" applyProtection="1">
      <alignment wrapText="1"/>
      <protection hidden="1"/>
    </xf>
    <xf numFmtId="0" fontId="44" fillId="23" borderId="0" xfId="0" applyFont="1" applyFill="1" applyAlignment="1" applyProtection="1">
      <alignment/>
      <protection hidden="1"/>
    </xf>
    <xf numFmtId="0" fontId="0" fillId="23" borderId="0" xfId="0" applyFont="1" applyFill="1" applyAlignment="1" applyProtection="1">
      <alignment/>
      <protection locked="0"/>
    </xf>
    <xf numFmtId="3" fontId="23" fillId="4" borderId="10" xfId="0" applyNumberFormat="1" applyFont="1" applyFill="1" applyBorder="1" applyAlignment="1" applyProtection="1">
      <alignment/>
      <protection locked="0"/>
    </xf>
    <xf numFmtId="3" fontId="0" fillId="0" borderId="10" xfId="0" applyNumberFormat="1" applyFont="1" applyFill="1" applyBorder="1" applyAlignment="1" applyProtection="1">
      <alignment/>
      <protection locked="0"/>
    </xf>
    <xf numFmtId="164" fontId="0" fillId="0" borderId="10" xfId="0" applyNumberFormat="1" applyFont="1" applyFill="1" applyBorder="1" applyAlignment="1" applyProtection="1">
      <alignment/>
      <protection locked="0"/>
    </xf>
    <xf numFmtId="1" fontId="0" fillId="0" borderId="10" xfId="0" applyNumberFormat="1" applyFont="1" applyFill="1" applyBorder="1" applyAlignment="1" applyProtection="1">
      <alignment/>
      <protection locked="0"/>
    </xf>
    <xf numFmtId="10" fontId="0" fillId="0" borderId="10" xfId="0" applyNumberFormat="1" applyFont="1" applyFill="1" applyBorder="1" applyAlignment="1" applyProtection="1">
      <alignment/>
      <protection locked="0"/>
    </xf>
    <xf numFmtId="0" fontId="0" fillId="23" borderId="10" xfId="0" applyFont="1" applyFill="1" applyBorder="1" applyAlignment="1" applyProtection="1">
      <alignment/>
      <protection locked="0"/>
    </xf>
    <xf numFmtId="166" fontId="23" fillId="23" borderId="0" xfId="0" applyNumberFormat="1" applyFont="1" applyFill="1" applyBorder="1" applyAlignment="1" applyProtection="1">
      <alignment horizontal="right"/>
      <protection hidden="1"/>
    </xf>
    <xf numFmtId="0" fontId="45" fillId="0" borderId="0" xfId="0" applyFont="1" applyBorder="1" applyAlignment="1" applyProtection="1">
      <alignment/>
      <protection hidden="1"/>
    </xf>
    <xf numFmtId="0" fontId="45" fillId="0" borderId="0" xfId="0" applyFont="1" applyAlignment="1" applyProtection="1">
      <alignment/>
      <protection hidden="1"/>
    </xf>
    <xf numFmtId="0" fontId="45" fillId="17" borderId="61" xfId="0" applyFont="1" applyFill="1" applyBorder="1" applyAlignment="1" applyProtection="1">
      <alignment/>
      <protection hidden="1"/>
    </xf>
    <xf numFmtId="0" fontId="45" fillId="17" borderId="0" xfId="0" applyFont="1" applyFill="1" applyBorder="1" applyAlignment="1" applyProtection="1">
      <alignment/>
      <protection hidden="1"/>
    </xf>
    <xf numFmtId="0" fontId="46" fillId="17" borderId="0" xfId="0" applyFont="1" applyFill="1" applyBorder="1" applyAlignment="1" applyProtection="1">
      <alignment/>
      <protection hidden="1"/>
    </xf>
    <xf numFmtId="0" fontId="47" fillId="17" borderId="0" xfId="0" applyFont="1" applyFill="1" applyBorder="1" applyAlignment="1" applyProtection="1">
      <alignment/>
      <protection hidden="1"/>
    </xf>
    <xf numFmtId="0" fontId="45" fillId="17" borderId="0" xfId="0" applyFont="1" applyFill="1" applyBorder="1" applyAlignment="1" applyProtection="1">
      <alignment horizontal="center"/>
      <protection hidden="1"/>
    </xf>
    <xf numFmtId="0" fontId="45" fillId="17" borderId="0" xfId="0" applyFont="1" applyFill="1" applyBorder="1" applyAlignment="1" applyProtection="1">
      <alignment horizontal="right"/>
      <protection hidden="1"/>
    </xf>
    <xf numFmtId="0" fontId="48" fillId="0" borderId="0" xfId="0" applyFont="1" applyFill="1" applyBorder="1" applyAlignment="1" applyProtection="1">
      <alignment/>
      <protection hidden="1"/>
    </xf>
    <xf numFmtId="0" fontId="50" fillId="0" borderId="0" xfId="0" applyFont="1" applyFill="1" applyBorder="1" applyAlignment="1" applyProtection="1">
      <alignment horizontal="center"/>
      <protection hidden="1"/>
    </xf>
    <xf numFmtId="0" fontId="48" fillId="0" borderId="0" xfId="0" applyFont="1" applyFill="1" applyBorder="1" applyAlignment="1" applyProtection="1">
      <alignment horizontal="center"/>
      <protection hidden="1"/>
    </xf>
    <xf numFmtId="1" fontId="51" fillId="17" borderId="0" xfId="0" applyNumberFormat="1" applyFont="1" applyFill="1" applyBorder="1" applyAlignment="1" applyProtection="1">
      <alignment/>
      <protection hidden="1"/>
    </xf>
    <xf numFmtId="0" fontId="52" fillId="17" borderId="11" xfId="0" applyFont="1" applyFill="1" applyBorder="1" applyAlignment="1" applyProtection="1">
      <alignment/>
      <protection hidden="1"/>
    </xf>
    <xf numFmtId="0" fontId="51" fillId="17" borderId="0" xfId="0" applyFont="1" applyFill="1" applyBorder="1" applyAlignment="1" applyProtection="1">
      <alignment horizontal="left"/>
      <protection hidden="1"/>
    </xf>
    <xf numFmtId="0" fontId="52" fillId="17" borderId="55" xfId="0" applyFont="1" applyFill="1" applyBorder="1" applyAlignment="1" applyProtection="1">
      <alignment/>
      <protection hidden="1"/>
    </xf>
    <xf numFmtId="0" fontId="54" fillId="0" borderId="0" xfId="0" applyFont="1" applyFill="1" applyBorder="1" applyAlignment="1" applyProtection="1">
      <alignment horizontal="center"/>
      <protection hidden="1"/>
    </xf>
    <xf numFmtId="0" fontId="47" fillId="17" borderId="61" xfId="0" applyFont="1" applyFill="1" applyBorder="1" applyAlignment="1" applyProtection="1">
      <alignment/>
      <protection hidden="1"/>
    </xf>
    <xf numFmtId="0" fontId="45" fillId="17" borderId="62" xfId="0" applyFont="1" applyFill="1" applyBorder="1" applyAlignment="1" applyProtection="1">
      <alignment/>
      <protection hidden="1"/>
    </xf>
    <xf numFmtId="0" fontId="45" fillId="17" borderId="23" xfId="0" applyFont="1" applyFill="1" applyBorder="1" applyAlignment="1" applyProtection="1">
      <alignment/>
      <protection hidden="1"/>
    </xf>
    <xf numFmtId="0" fontId="46" fillId="17" borderId="62" xfId="0" applyFont="1" applyFill="1" applyBorder="1" applyAlignment="1" applyProtection="1">
      <alignment/>
      <protection hidden="1"/>
    </xf>
    <xf numFmtId="0" fontId="55" fillId="0" borderId="0" xfId="0" applyFont="1" applyBorder="1" applyAlignment="1" applyProtection="1">
      <alignment horizontal="right"/>
      <protection hidden="1"/>
    </xf>
    <xf numFmtId="0" fontId="55" fillId="0" borderId="0" xfId="0" applyFont="1" applyAlignment="1" applyProtection="1">
      <alignment horizontal="right"/>
      <protection hidden="1"/>
    </xf>
    <xf numFmtId="0" fontId="55" fillId="0" borderId="0" xfId="0" applyFont="1" applyBorder="1" applyAlignment="1" applyProtection="1">
      <alignment horizontal="left"/>
      <protection hidden="1"/>
    </xf>
    <xf numFmtId="0" fontId="19" fillId="0" borderId="0" xfId="0" applyFont="1" applyFill="1" applyAlignment="1" applyProtection="1">
      <alignment/>
      <protection hidden="1"/>
    </xf>
    <xf numFmtId="0" fontId="57" fillId="0" borderId="0" xfId="0" applyFont="1" applyFill="1" applyBorder="1" applyAlignment="1" applyProtection="1">
      <alignment/>
      <protection hidden="1"/>
    </xf>
    <xf numFmtId="0" fontId="58" fillId="0" borderId="0" xfId="0" applyFont="1" applyFill="1" applyBorder="1" applyAlignment="1" applyProtection="1">
      <alignment/>
      <protection hidden="1"/>
    </xf>
    <xf numFmtId="0" fontId="58" fillId="0" borderId="0" xfId="0" applyFont="1" applyFill="1" applyBorder="1" applyAlignment="1" applyProtection="1">
      <alignment/>
      <protection hidden="1"/>
    </xf>
    <xf numFmtId="0" fontId="58" fillId="0" borderId="0" xfId="0" applyFont="1" applyFill="1" applyAlignment="1" applyProtection="1">
      <alignment/>
      <protection hidden="1"/>
    </xf>
    <xf numFmtId="171" fontId="60" fillId="0" borderId="0" xfId="0" applyNumberFormat="1" applyFont="1" applyFill="1" applyAlignment="1" applyProtection="1">
      <alignment/>
      <protection hidden="1"/>
    </xf>
    <xf numFmtId="0" fontId="61" fillId="0" borderId="0" xfId="0" applyFont="1" applyBorder="1" applyAlignment="1" applyProtection="1">
      <alignment horizontal="left"/>
      <protection hidden="1"/>
    </xf>
    <xf numFmtId="0" fontId="0" fillId="0" borderId="0" xfId="0" applyFont="1" applyAlignment="1" applyProtection="1">
      <alignment/>
      <protection hidden="1"/>
    </xf>
    <xf numFmtId="0" fontId="46" fillId="0" borderId="0" xfId="0" applyFont="1" applyBorder="1" applyAlignment="1" applyProtection="1">
      <alignment/>
      <protection hidden="1"/>
    </xf>
    <xf numFmtId="0" fontId="45" fillId="0" borderId="0" xfId="0" applyFont="1" applyBorder="1" applyAlignment="1" applyProtection="1">
      <alignment/>
      <protection hidden="1"/>
    </xf>
    <xf numFmtId="49" fontId="61" fillId="17" borderId="10" xfId="0" applyNumberFormat="1" applyFont="1" applyFill="1" applyBorder="1" applyAlignment="1" applyProtection="1">
      <alignment horizontal="center" vertical="center"/>
      <protection locked="0"/>
    </xf>
    <xf numFmtId="49" fontId="61" fillId="0" borderId="0" xfId="0" applyNumberFormat="1" applyFont="1" applyFill="1" applyBorder="1" applyAlignment="1" applyProtection="1">
      <alignment horizontal="center" vertical="center"/>
      <protection hidden="1"/>
    </xf>
    <xf numFmtId="49" fontId="45" fillId="0" borderId="0" xfId="0" applyNumberFormat="1" applyFont="1" applyBorder="1" applyAlignment="1" applyProtection="1">
      <alignment/>
      <protection hidden="1"/>
    </xf>
    <xf numFmtId="49" fontId="61" fillId="17" borderId="0" xfId="0" applyNumberFormat="1" applyFont="1" applyFill="1" applyBorder="1" applyAlignment="1" applyProtection="1">
      <alignment horizontal="center" vertical="center"/>
      <protection hidden="1"/>
    </xf>
    <xf numFmtId="0" fontId="63" fillId="0" borderId="0" xfId="0" applyFont="1" applyAlignment="1" applyProtection="1">
      <alignment/>
      <protection hidden="1"/>
    </xf>
    <xf numFmtId="0" fontId="46" fillId="0" borderId="0" xfId="0" applyFont="1" applyBorder="1" applyAlignment="1" applyProtection="1">
      <alignment horizontal="left"/>
      <protection hidden="1"/>
    </xf>
    <xf numFmtId="0" fontId="45" fillId="0" borderId="0" xfId="0" applyFont="1" applyBorder="1" applyAlignment="1" applyProtection="1">
      <alignment horizontal="left"/>
      <protection hidden="1"/>
    </xf>
    <xf numFmtId="0" fontId="64" fillId="0" borderId="0" xfId="0" applyFont="1" applyAlignment="1" applyProtection="1">
      <alignment/>
      <protection hidden="1"/>
    </xf>
    <xf numFmtId="49" fontId="46" fillId="0" borderId="0" xfId="0" applyNumberFormat="1" applyFont="1" applyBorder="1" applyAlignment="1" applyProtection="1">
      <alignment/>
      <protection hidden="1"/>
    </xf>
    <xf numFmtId="0" fontId="46" fillId="0" borderId="0" xfId="0" applyFont="1" applyBorder="1" applyAlignment="1" applyProtection="1">
      <alignment/>
      <protection hidden="1"/>
    </xf>
    <xf numFmtId="0" fontId="0" fillId="0" borderId="0" xfId="0" applyFont="1" applyAlignment="1" applyProtection="1">
      <alignment shrinkToFit="1"/>
      <protection hidden="1"/>
    </xf>
    <xf numFmtId="0" fontId="45" fillId="0" borderId="0" xfId="0" applyFont="1" applyBorder="1" applyAlignment="1" applyProtection="1">
      <alignment shrinkToFit="1"/>
      <protection hidden="1"/>
    </xf>
    <xf numFmtId="0" fontId="47" fillId="0" borderId="0" xfId="0" applyFont="1" applyBorder="1" applyAlignment="1" applyProtection="1">
      <alignment horizontal="center"/>
      <protection hidden="1"/>
    </xf>
    <xf numFmtId="1" fontId="61" fillId="17" borderId="0" xfId="0" applyNumberFormat="1" applyFont="1" applyFill="1" applyBorder="1" applyAlignment="1" applyProtection="1">
      <alignment horizontal="center" shrinkToFit="1"/>
      <protection locked="0"/>
    </xf>
    <xf numFmtId="0" fontId="61" fillId="17" borderId="0" xfId="0" applyFont="1" applyFill="1" applyBorder="1" applyAlignment="1" applyProtection="1">
      <alignment horizontal="center" shrinkToFit="1"/>
      <protection hidden="1"/>
    </xf>
    <xf numFmtId="0" fontId="47" fillId="0" borderId="0" xfId="0" applyFont="1" applyBorder="1" applyAlignment="1" applyProtection="1">
      <alignment horizontal="center" shrinkToFit="1"/>
      <protection hidden="1"/>
    </xf>
    <xf numFmtId="0" fontId="46" fillId="0" borderId="0" xfId="0" applyFont="1" applyBorder="1" applyAlignment="1" applyProtection="1">
      <alignment horizontal="center" shrinkToFit="1"/>
      <protection hidden="1"/>
    </xf>
    <xf numFmtId="49" fontId="56" fillId="0" borderId="0" xfId="0" applyNumberFormat="1" applyFont="1" applyBorder="1" applyAlignment="1" applyProtection="1">
      <alignment horizontal="center"/>
      <protection hidden="1"/>
    </xf>
    <xf numFmtId="0" fontId="47" fillId="0" borderId="0" xfId="0" applyFont="1" applyBorder="1" applyAlignment="1" applyProtection="1">
      <alignment horizontal="left"/>
      <protection hidden="1"/>
    </xf>
    <xf numFmtId="0" fontId="46" fillId="0" borderId="0" xfId="0" applyFont="1" applyAlignment="1" applyProtection="1">
      <alignment/>
      <protection hidden="1"/>
    </xf>
    <xf numFmtId="0" fontId="46" fillId="0" borderId="0" xfId="0" applyFont="1" applyAlignment="1" applyProtection="1">
      <alignment horizontal="center"/>
      <protection hidden="1"/>
    </xf>
    <xf numFmtId="49" fontId="61" fillId="0" borderId="0" xfId="0" applyNumberFormat="1" applyFont="1" applyBorder="1" applyAlignment="1" applyProtection="1">
      <alignment horizontal="center"/>
      <protection hidden="1"/>
    </xf>
    <xf numFmtId="49" fontId="45" fillId="0" borderId="0" xfId="0" applyNumberFormat="1" applyFont="1" applyBorder="1" applyAlignment="1" applyProtection="1">
      <alignment/>
      <protection hidden="1"/>
    </xf>
    <xf numFmtId="0" fontId="65" fillId="0" borderId="0" xfId="0" applyFont="1" applyBorder="1" applyAlignment="1" applyProtection="1">
      <alignment/>
      <protection hidden="1"/>
    </xf>
    <xf numFmtId="0" fontId="66" fillId="0" borderId="0" xfId="0" applyFont="1" applyBorder="1" applyAlignment="1" applyProtection="1">
      <alignment/>
      <protection hidden="1"/>
    </xf>
    <xf numFmtId="0" fontId="46" fillId="0" borderId="0" xfId="0" applyFont="1" applyBorder="1" applyAlignment="1" applyProtection="1">
      <alignment horizontal="center"/>
      <protection hidden="1"/>
    </xf>
    <xf numFmtId="0" fontId="56" fillId="0" borderId="0" xfId="0" applyFont="1" applyBorder="1" applyAlignment="1" applyProtection="1">
      <alignment/>
      <protection hidden="1"/>
    </xf>
    <xf numFmtId="0" fontId="46" fillId="0" borderId="0" xfId="0" applyFont="1" applyFill="1" applyBorder="1" applyAlignment="1" applyProtection="1">
      <alignment/>
      <protection hidden="1"/>
    </xf>
    <xf numFmtId="0" fontId="61" fillId="0" borderId="0" xfId="0" applyFont="1" applyBorder="1" applyAlignment="1" applyProtection="1">
      <alignment/>
      <protection hidden="1"/>
    </xf>
    <xf numFmtId="0" fontId="46" fillId="0" borderId="10" xfId="0" applyFont="1" applyBorder="1" applyAlignment="1" applyProtection="1">
      <alignment horizontal="center" vertical="center"/>
      <protection hidden="1"/>
    </xf>
    <xf numFmtId="0" fontId="46" fillId="0" borderId="0" xfId="0" applyFont="1" applyBorder="1" applyAlignment="1" applyProtection="1">
      <alignment horizontal="center" vertical="center"/>
      <protection hidden="1"/>
    </xf>
    <xf numFmtId="0" fontId="67" fillId="0" borderId="0" xfId="0" applyFont="1" applyFill="1" applyBorder="1" applyAlignment="1" applyProtection="1">
      <alignment horizontal="center"/>
      <protection hidden="1"/>
    </xf>
    <xf numFmtId="0" fontId="67" fillId="0" borderId="10" xfId="0" applyFont="1" applyFill="1" applyBorder="1" applyAlignment="1" applyProtection="1">
      <alignment horizontal="center"/>
      <protection hidden="1"/>
    </xf>
    <xf numFmtId="0" fontId="57" fillId="0" borderId="0" xfId="0" applyFont="1" applyBorder="1" applyAlignment="1" applyProtection="1">
      <alignment/>
      <protection hidden="1"/>
    </xf>
    <xf numFmtId="0" fontId="61" fillId="17" borderId="0" xfId="0" applyFont="1" applyFill="1" applyBorder="1" applyAlignment="1" applyProtection="1">
      <alignment horizontal="left" shrinkToFit="1"/>
      <protection hidden="1"/>
    </xf>
    <xf numFmtId="0" fontId="68" fillId="0" borderId="0" xfId="0" applyFont="1" applyBorder="1" applyAlignment="1" applyProtection="1">
      <alignment/>
      <protection hidden="1"/>
    </xf>
    <xf numFmtId="49" fontId="56" fillId="17" borderId="0" xfId="0" applyNumberFormat="1" applyFont="1" applyFill="1" applyBorder="1" applyAlignment="1" applyProtection="1">
      <alignment horizontal="center" vertical="center"/>
      <protection hidden="1"/>
    </xf>
    <xf numFmtId="0" fontId="61" fillId="17" borderId="0" xfId="0" applyNumberFormat="1" applyFont="1" applyFill="1" applyBorder="1" applyAlignment="1" applyProtection="1">
      <alignment horizontal="left" shrinkToFit="1"/>
      <protection hidden="1"/>
    </xf>
    <xf numFmtId="0" fontId="45" fillId="0" borderId="0" xfId="0" applyFont="1" applyFill="1" applyBorder="1" applyAlignment="1" applyProtection="1">
      <alignment horizontal="left" shrinkToFit="1"/>
      <protection hidden="1"/>
    </xf>
    <xf numFmtId="0" fontId="0" fillId="0" borderId="0" xfId="0" applyFont="1" applyBorder="1" applyAlignment="1" applyProtection="1">
      <alignment horizontal="center" vertical="center" shrinkToFit="1"/>
      <protection hidden="1"/>
    </xf>
    <xf numFmtId="0" fontId="45" fillId="0" borderId="0" xfId="0" applyFont="1" applyBorder="1" applyAlignment="1" applyProtection="1">
      <alignment horizontal="right"/>
      <protection hidden="1"/>
    </xf>
    <xf numFmtId="0" fontId="0" fillId="0" borderId="0" xfId="0" applyFont="1" applyBorder="1" applyAlignment="1" applyProtection="1">
      <alignment horizontal="center" vertical="center"/>
      <protection hidden="1"/>
    </xf>
    <xf numFmtId="0" fontId="63" fillId="0" borderId="0" xfId="0" applyFont="1" applyBorder="1" applyAlignment="1" applyProtection="1">
      <alignment/>
      <protection hidden="1"/>
    </xf>
    <xf numFmtId="0" fontId="61" fillId="17" borderId="0" xfId="0" applyFont="1" applyFill="1" applyBorder="1" applyAlignment="1" applyProtection="1">
      <alignment horizontal="left"/>
      <protection hidden="1"/>
    </xf>
    <xf numFmtId="0" fontId="45" fillId="0" borderId="0" xfId="0" applyFont="1" applyFill="1" applyBorder="1" applyAlignment="1" applyProtection="1">
      <alignment/>
      <protection hidden="1"/>
    </xf>
    <xf numFmtId="0" fontId="45" fillId="0" borderId="0" xfId="0" applyFont="1" applyFill="1" applyBorder="1" applyAlignment="1" applyProtection="1">
      <alignment horizontal="left"/>
      <protection hidden="1"/>
    </xf>
    <xf numFmtId="0" fontId="69" fillId="0" borderId="0" xfId="0" applyFont="1" applyBorder="1" applyAlignment="1" applyProtection="1">
      <alignment horizontal="left" vertical="center"/>
      <protection hidden="1"/>
    </xf>
    <xf numFmtId="0" fontId="63" fillId="0" borderId="0" xfId="0" applyFont="1" applyFill="1" applyBorder="1" applyAlignment="1" applyProtection="1">
      <alignment/>
      <protection hidden="1"/>
    </xf>
    <xf numFmtId="0" fontId="71" fillId="0" borderId="0" xfId="0" applyNumberFormat="1" applyFont="1" applyFill="1" applyBorder="1" applyAlignment="1" applyProtection="1">
      <alignment horizontal="left"/>
      <protection hidden="1"/>
    </xf>
    <xf numFmtId="0" fontId="72" fillId="0" borderId="0" xfId="0" applyNumberFormat="1" applyFont="1" applyFill="1" applyBorder="1" applyAlignment="1" applyProtection="1">
      <alignment horizontal="left" shrinkToFit="1"/>
      <protection hidden="1"/>
    </xf>
    <xf numFmtId="0" fontId="73" fillId="0" borderId="0" xfId="0" applyFont="1" applyBorder="1" applyAlignment="1" applyProtection="1">
      <alignment/>
      <protection hidden="1"/>
    </xf>
    <xf numFmtId="0" fontId="74" fillId="0" borderId="0" xfId="0" applyFont="1" applyBorder="1" applyAlignment="1" applyProtection="1">
      <alignment/>
      <protection hidden="1"/>
    </xf>
    <xf numFmtId="0" fontId="75" fillId="17" borderId="0" xfId="0" applyFont="1" applyFill="1" applyBorder="1" applyAlignment="1" applyProtection="1">
      <alignment horizontal="left" shrinkToFit="1"/>
      <protection hidden="1"/>
    </xf>
    <xf numFmtId="0" fontId="63" fillId="0" borderId="0" xfId="0" applyFont="1" applyBorder="1" applyAlignment="1" applyProtection="1">
      <alignment/>
      <protection hidden="1"/>
    </xf>
    <xf numFmtId="0" fontId="47" fillId="0" borderId="0" xfId="0" applyFont="1" applyFill="1" applyBorder="1" applyAlignment="1" applyProtection="1">
      <alignment horizontal="left" shrinkToFit="1"/>
      <protection hidden="1"/>
    </xf>
    <xf numFmtId="0" fontId="66" fillId="0" borderId="0" xfId="0" applyFont="1" applyBorder="1" applyAlignment="1" applyProtection="1">
      <alignment horizontal="left" shrinkToFit="1"/>
      <protection hidden="1"/>
    </xf>
    <xf numFmtId="0" fontId="72" fillId="17" borderId="0" xfId="0" applyFont="1" applyFill="1" applyBorder="1" applyAlignment="1" applyProtection="1">
      <alignment horizontal="center" shrinkToFit="1"/>
      <protection hidden="1"/>
    </xf>
    <xf numFmtId="0" fontId="66" fillId="0" borderId="0" xfId="0" applyFont="1" applyBorder="1" applyAlignment="1" applyProtection="1">
      <alignment horizontal="center" shrinkToFit="1"/>
      <protection hidden="1"/>
    </xf>
    <xf numFmtId="0" fontId="66" fillId="0" borderId="0" xfId="0" applyFont="1" applyBorder="1" applyAlignment="1" applyProtection="1">
      <alignment shrinkToFit="1"/>
      <protection hidden="1"/>
    </xf>
    <xf numFmtId="0" fontId="63" fillId="0" borderId="0" xfId="0" applyFont="1" applyBorder="1" applyAlignment="1" applyProtection="1">
      <alignment shrinkToFit="1"/>
      <protection hidden="1"/>
    </xf>
    <xf numFmtId="0" fontId="56" fillId="17" borderId="10" xfId="0" applyNumberFormat="1" applyFont="1" applyFill="1" applyBorder="1" applyAlignment="1" applyProtection="1">
      <alignment horizontal="center" vertical="center"/>
      <protection locked="0"/>
    </xf>
    <xf numFmtId="0" fontId="56" fillId="0" borderId="0" xfId="0" applyFont="1" applyBorder="1" applyAlignment="1" applyProtection="1">
      <alignment horizontal="center"/>
      <protection hidden="1"/>
    </xf>
    <xf numFmtId="0" fontId="56" fillId="0" borderId="0" xfId="0" applyFont="1" applyFill="1" applyBorder="1" applyAlignment="1" applyProtection="1">
      <alignment horizontal="left"/>
      <protection hidden="1"/>
    </xf>
    <xf numFmtId="0" fontId="45" fillId="0" borderId="0" xfId="0" applyFont="1" applyFill="1" applyBorder="1" applyAlignment="1" applyProtection="1">
      <alignment shrinkToFit="1"/>
      <protection hidden="1"/>
    </xf>
    <xf numFmtId="0" fontId="45" fillId="17" borderId="0" xfId="0" applyFont="1" applyFill="1" applyBorder="1" applyAlignment="1" applyProtection="1">
      <alignment shrinkToFit="1"/>
      <protection hidden="1"/>
    </xf>
    <xf numFmtId="0" fontId="64" fillId="0" borderId="0" xfId="0" applyFont="1" applyBorder="1" applyAlignment="1" applyProtection="1">
      <alignment/>
      <protection hidden="1"/>
    </xf>
    <xf numFmtId="0" fontId="57" fillId="0" borderId="0" xfId="0" applyFont="1" applyAlignment="1" applyProtection="1">
      <alignment/>
      <protection hidden="1"/>
    </xf>
    <xf numFmtId="0" fontId="76" fillId="0" borderId="0" xfId="0" applyFont="1" applyBorder="1" applyAlignment="1" applyProtection="1">
      <alignment/>
      <protection hidden="1"/>
    </xf>
    <xf numFmtId="0" fontId="58" fillId="0" borderId="0" xfId="0" applyFont="1" applyAlignment="1" applyProtection="1">
      <alignment/>
      <protection hidden="1"/>
    </xf>
    <xf numFmtId="49" fontId="58" fillId="0" borderId="0" xfId="0" applyNumberFormat="1" applyFont="1" applyAlignment="1" applyProtection="1">
      <alignment/>
      <protection hidden="1"/>
    </xf>
    <xf numFmtId="0" fontId="61" fillId="0" borderId="0" xfId="0" applyFont="1" applyAlignment="1" applyProtection="1">
      <alignment/>
      <protection hidden="1"/>
    </xf>
    <xf numFmtId="0" fontId="71" fillId="0" borderId="0" xfId="0" applyFont="1" applyFill="1" applyAlignment="1" applyProtection="1">
      <alignment/>
      <protection hidden="1"/>
    </xf>
    <xf numFmtId="1" fontId="58" fillId="24" borderId="0" xfId="0" applyNumberFormat="1" applyFont="1" applyFill="1" applyAlignment="1" applyProtection="1">
      <alignment/>
      <protection hidden="1"/>
    </xf>
    <xf numFmtId="1" fontId="58" fillId="24" borderId="0" xfId="0" applyNumberFormat="1" applyFont="1" applyFill="1" applyBorder="1" applyAlignment="1" applyProtection="1">
      <alignment/>
      <protection hidden="1"/>
    </xf>
    <xf numFmtId="0" fontId="61" fillId="0" borderId="11" xfId="0" applyFont="1" applyBorder="1" applyAlignment="1" applyProtection="1">
      <alignment horizontal="left"/>
      <protection hidden="1"/>
    </xf>
    <xf numFmtId="49" fontId="47" fillId="17" borderId="63" xfId="0" applyNumberFormat="1" applyFont="1" applyFill="1" applyBorder="1" applyAlignment="1" applyProtection="1">
      <alignment shrinkToFit="1"/>
      <protection locked="0"/>
    </xf>
    <xf numFmtId="0" fontId="47" fillId="0" borderId="0" xfId="0" applyFont="1" applyBorder="1" applyAlignment="1" applyProtection="1">
      <alignment horizontal="right"/>
      <protection hidden="1"/>
    </xf>
    <xf numFmtId="0" fontId="47" fillId="0" borderId="0" xfId="0" applyFont="1" applyBorder="1" applyAlignment="1" applyProtection="1">
      <alignment/>
      <protection hidden="1"/>
    </xf>
    <xf numFmtId="0" fontId="46" fillId="0" borderId="55" xfId="0" applyFont="1" applyBorder="1" applyAlignment="1" applyProtection="1">
      <alignment/>
      <protection hidden="1"/>
    </xf>
    <xf numFmtId="0" fontId="46" fillId="0" borderId="20" xfId="0" applyFont="1" applyBorder="1" applyAlignment="1" applyProtection="1">
      <alignment/>
      <protection hidden="1"/>
    </xf>
    <xf numFmtId="0" fontId="46" fillId="0" borderId="62" xfId="0" applyFont="1" applyBorder="1" applyAlignment="1" applyProtection="1">
      <alignment/>
      <protection hidden="1"/>
    </xf>
    <xf numFmtId="0" fontId="46" fillId="0" borderId="62" xfId="0" applyFont="1" applyFill="1" applyBorder="1" applyAlignment="1" applyProtection="1">
      <alignment/>
      <protection hidden="1"/>
    </xf>
    <xf numFmtId="49" fontId="47" fillId="0" borderId="62" xfId="0" applyNumberFormat="1" applyFont="1" applyFill="1" applyBorder="1" applyAlignment="1" applyProtection="1">
      <alignment shrinkToFit="1"/>
      <protection locked="0"/>
    </xf>
    <xf numFmtId="0" fontId="22" fillId="0" borderId="62" xfId="0" applyFont="1" applyFill="1" applyBorder="1" applyAlignment="1" applyProtection="1">
      <alignment shrinkToFit="1"/>
      <protection locked="0"/>
    </xf>
    <xf numFmtId="0" fontId="47" fillId="0" borderId="62" xfId="0" applyFont="1" applyFill="1" applyBorder="1" applyAlignment="1" applyProtection="1">
      <alignment horizontal="right"/>
      <protection hidden="1"/>
    </xf>
    <xf numFmtId="0" fontId="47" fillId="0" borderId="62" xfId="0" applyFont="1" applyFill="1" applyBorder="1" applyAlignment="1" applyProtection="1">
      <alignment horizontal="center"/>
      <protection hidden="1"/>
    </xf>
    <xf numFmtId="0" fontId="47" fillId="0" borderId="62" xfId="0" applyFont="1" applyFill="1" applyBorder="1" applyAlignment="1" applyProtection="1">
      <alignment/>
      <protection hidden="1"/>
    </xf>
    <xf numFmtId="0" fontId="46" fillId="0" borderId="42" xfId="0" applyFont="1" applyBorder="1" applyAlignment="1" applyProtection="1">
      <alignment/>
      <protection hidden="1"/>
    </xf>
    <xf numFmtId="0" fontId="46" fillId="0" borderId="61" xfId="0" applyFont="1" applyBorder="1" applyAlignment="1" applyProtection="1">
      <alignment/>
      <protection hidden="1"/>
    </xf>
    <xf numFmtId="0" fontId="46" fillId="0" borderId="46" xfId="0" applyFont="1" applyBorder="1" applyAlignment="1" applyProtection="1">
      <alignment/>
      <protection hidden="1"/>
    </xf>
    <xf numFmtId="0" fontId="61" fillId="0" borderId="51" xfId="0" applyFont="1" applyBorder="1" applyAlignment="1" applyProtection="1">
      <alignment/>
      <protection hidden="1"/>
    </xf>
    <xf numFmtId="0" fontId="61" fillId="0" borderId="61" xfId="0" applyFont="1" applyBorder="1" applyAlignment="1" applyProtection="1">
      <alignment/>
      <protection hidden="1"/>
    </xf>
    <xf numFmtId="0" fontId="46" fillId="0" borderId="11" xfId="0" applyFont="1" applyBorder="1" applyAlignment="1" applyProtection="1">
      <alignment/>
      <protection hidden="1"/>
    </xf>
    <xf numFmtId="0" fontId="61" fillId="0" borderId="10" xfId="0" applyNumberFormat="1" applyFont="1" applyFill="1" applyBorder="1" applyAlignment="1" applyProtection="1">
      <alignment horizontal="center" vertical="center"/>
      <protection hidden="1"/>
    </xf>
    <xf numFmtId="0" fontId="77" fillId="0" borderId="0" xfId="0" applyFont="1" applyAlignment="1" applyProtection="1">
      <alignment/>
      <protection hidden="1"/>
    </xf>
    <xf numFmtId="0" fontId="70" fillId="0" borderId="0" xfId="0" applyFont="1" applyAlignment="1" applyProtection="1">
      <alignment/>
      <protection hidden="1"/>
    </xf>
    <xf numFmtId="0" fontId="70" fillId="0" borderId="10" xfId="0" applyFont="1" applyBorder="1" applyAlignment="1" applyProtection="1">
      <alignment horizontal="center"/>
      <protection hidden="1"/>
    </xf>
    <xf numFmtId="0" fontId="78" fillId="0" borderId="0" xfId="0" applyFont="1" applyFill="1" applyBorder="1" applyAlignment="1" applyProtection="1">
      <alignment horizontal="center" vertical="center"/>
      <protection hidden="1"/>
    </xf>
    <xf numFmtId="0" fontId="47" fillId="0" borderId="11" xfId="0" applyFont="1" applyBorder="1" applyAlignment="1" applyProtection="1">
      <alignment/>
      <protection hidden="1"/>
    </xf>
    <xf numFmtId="0" fontId="47" fillId="0" borderId="51" xfId="0" applyFont="1" applyBorder="1" applyAlignment="1" applyProtection="1">
      <alignment/>
      <protection hidden="1"/>
    </xf>
    <xf numFmtId="0" fontId="57" fillId="0" borderId="20" xfId="0" applyFont="1" applyBorder="1" applyAlignment="1" applyProtection="1">
      <alignment/>
      <protection hidden="1"/>
    </xf>
    <xf numFmtId="0" fontId="63" fillId="0" borderId="62" xfId="0" applyFont="1" applyBorder="1" applyAlignment="1" applyProtection="1">
      <alignment/>
      <protection hidden="1"/>
    </xf>
    <xf numFmtId="0" fontId="46" fillId="0" borderId="42" xfId="0" applyFont="1" applyFill="1" applyBorder="1" applyAlignment="1" applyProtection="1">
      <alignment/>
      <protection hidden="1"/>
    </xf>
    <xf numFmtId="0" fontId="71" fillId="0" borderId="0" xfId="0" applyFont="1" applyAlignment="1" applyProtection="1">
      <alignment/>
      <protection hidden="1"/>
    </xf>
    <xf numFmtId="0" fontId="58" fillId="24" borderId="0" xfId="0" applyFont="1" applyFill="1" applyAlignment="1" applyProtection="1">
      <alignment/>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173" fontId="79" fillId="0" borderId="0" xfId="40" applyNumberFormat="1" applyFont="1" applyFill="1" applyBorder="1" applyAlignment="1" applyProtection="1">
      <alignment/>
      <protection hidden="1"/>
    </xf>
    <xf numFmtId="0" fontId="80" fillId="0" borderId="0" xfId="0" applyNumberFormat="1" applyFont="1" applyAlignment="1" applyProtection="1">
      <alignment/>
      <protection hidden="1"/>
    </xf>
    <xf numFmtId="0" fontId="79" fillId="0" borderId="0" xfId="0" applyNumberFormat="1" applyFont="1" applyAlignment="1" applyProtection="1">
      <alignment/>
      <protection hidden="1"/>
    </xf>
    <xf numFmtId="0" fontId="81" fillId="0" borderId="0" xfId="0" applyFont="1" applyAlignment="1" applyProtection="1">
      <alignment/>
      <protection hidden="1"/>
    </xf>
    <xf numFmtId="173" fontId="82" fillId="0" borderId="0" xfId="40" applyNumberFormat="1" applyFont="1" applyFill="1" applyBorder="1" applyAlignment="1" applyProtection="1">
      <alignment/>
      <protection hidden="1"/>
    </xf>
    <xf numFmtId="0" fontId="82" fillId="0" borderId="0" xfId="0" applyFont="1" applyAlignment="1" applyProtection="1">
      <alignment/>
      <protection hidden="1"/>
    </xf>
    <xf numFmtId="0" fontId="79" fillId="0" borderId="0" xfId="0" applyNumberFormat="1" applyFont="1" applyAlignment="1" applyProtection="1">
      <alignment/>
      <protection hidden="1"/>
    </xf>
    <xf numFmtId="0" fontId="83" fillId="0" borderId="10" xfId="0" applyNumberFormat="1" applyFont="1" applyBorder="1" applyAlignment="1" applyProtection="1">
      <alignment horizontal="center"/>
      <protection hidden="1"/>
    </xf>
    <xf numFmtId="0" fontId="83" fillId="0" borderId="0" xfId="0" applyNumberFormat="1" applyFont="1" applyBorder="1" applyAlignment="1" applyProtection="1">
      <alignment horizontal="center"/>
      <protection hidden="1"/>
    </xf>
    <xf numFmtId="0" fontId="84" fillId="0" borderId="0" xfId="0" applyNumberFormat="1" applyFont="1" applyAlignment="1" applyProtection="1">
      <alignment/>
      <protection hidden="1"/>
    </xf>
    <xf numFmtId="0" fontId="79" fillId="0" borderId="0" xfId="0" applyFont="1" applyAlignment="1" applyProtection="1">
      <alignment/>
      <protection hidden="1"/>
    </xf>
    <xf numFmtId="169" fontId="81" fillId="0" borderId="0" xfId="0" applyNumberFormat="1" applyFont="1" applyAlignment="1" applyProtection="1">
      <alignment shrinkToFit="1"/>
      <protection hidden="1"/>
    </xf>
    <xf numFmtId="174" fontId="81" fillId="0" borderId="0" xfId="0" applyNumberFormat="1" applyFont="1" applyAlignment="1" applyProtection="1">
      <alignment shrinkToFit="1"/>
      <protection hidden="1"/>
    </xf>
    <xf numFmtId="175" fontId="81" fillId="0" borderId="0" xfId="0" applyNumberFormat="1" applyFont="1" applyAlignment="1" applyProtection="1">
      <alignment shrinkToFit="1"/>
      <protection hidden="1"/>
    </xf>
    <xf numFmtId="176" fontId="81" fillId="0" borderId="0" xfId="0" applyNumberFormat="1" applyFont="1" applyAlignment="1" applyProtection="1">
      <alignment shrinkToFit="1"/>
      <protection hidden="1"/>
    </xf>
    <xf numFmtId="0" fontId="79" fillId="0" borderId="0" xfId="0" applyNumberFormat="1" applyFont="1" applyAlignment="1" applyProtection="1">
      <alignment horizontal="left"/>
      <protection hidden="1"/>
    </xf>
    <xf numFmtId="0" fontId="81" fillId="0" borderId="0" xfId="0" applyFont="1" applyAlignment="1" applyProtection="1">
      <alignment shrinkToFit="1"/>
      <protection hidden="1"/>
    </xf>
    <xf numFmtId="0" fontId="84" fillId="0" borderId="0" xfId="0" applyNumberFormat="1" applyFont="1" applyAlignment="1" applyProtection="1">
      <alignment horizontal="left"/>
      <protection hidden="1"/>
    </xf>
    <xf numFmtId="176" fontId="81" fillId="0" borderId="0" xfId="0" applyNumberFormat="1" applyFont="1" applyAlignment="1" applyProtection="1">
      <alignment/>
      <protection hidden="1"/>
    </xf>
    <xf numFmtId="176" fontId="41" fillId="0" borderId="0" xfId="0" applyNumberFormat="1" applyFont="1" applyAlignment="1" applyProtection="1">
      <alignment/>
      <protection hidden="1"/>
    </xf>
    <xf numFmtId="0" fontId="81" fillId="0" borderId="0" xfId="0" applyFont="1" applyFill="1" applyAlignment="1" applyProtection="1">
      <alignment/>
      <protection hidden="1"/>
    </xf>
    <xf numFmtId="173" fontId="81" fillId="0" borderId="0" xfId="40" applyNumberFormat="1" applyFont="1" applyFill="1" applyBorder="1" applyAlignment="1" applyProtection="1">
      <alignment/>
      <protection hidden="1"/>
    </xf>
    <xf numFmtId="0" fontId="79" fillId="0" borderId="0" xfId="0" applyFont="1" applyFill="1" applyAlignment="1" applyProtection="1">
      <alignment/>
      <protection hidden="1"/>
    </xf>
    <xf numFmtId="175" fontId="81" fillId="0" borderId="0" xfId="0" applyNumberFormat="1" applyFont="1" applyFill="1" applyAlignment="1" applyProtection="1">
      <alignment shrinkToFit="1"/>
      <protection hidden="1"/>
    </xf>
    <xf numFmtId="49" fontId="79" fillId="0" borderId="59" xfId="0" applyNumberFormat="1" applyFont="1" applyBorder="1" applyAlignment="1" applyProtection="1">
      <alignment vertical="top" shrinkToFit="1"/>
      <protection hidden="1"/>
    </xf>
    <xf numFmtId="0" fontId="79" fillId="0" borderId="0" xfId="0" applyFont="1" applyFill="1" applyBorder="1" applyAlignment="1" applyProtection="1">
      <alignment/>
      <protection hidden="1"/>
    </xf>
    <xf numFmtId="172" fontId="83" fillId="0" borderId="0" xfId="40" applyFont="1" applyFill="1" applyBorder="1" applyAlignment="1" applyProtection="1">
      <alignment horizontal="right" vertical="center" shrinkToFit="1"/>
      <protection hidden="1"/>
    </xf>
    <xf numFmtId="2" fontId="86" fillId="0" borderId="0" xfId="0" applyNumberFormat="1" applyFont="1" applyBorder="1" applyAlignment="1" applyProtection="1">
      <alignment horizontal="right" vertical="center"/>
      <protection hidden="1"/>
    </xf>
    <xf numFmtId="2" fontId="83" fillId="0" borderId="0" xfId="0" applyNumberFormat="1" applyFont="1" applyFill="1" applyBorder="1" applyAlignment="1" applyProtection="1">
      <alignment horizontal="right" vertical="center" shrinkToFit="1"/>
      <protection hidden="1"/>
    </xf>
    <xf numFmtId="2" fontId="87" fillId="0" borderId="0" xfId="0" applyNumberFormat="1" applyFont="1" applyAlignment="1">
      <alignment/>
    </xf>
    <xf numFmtId="0" fontId="81" fillId="22" borderId="0" xfId="0" applyFont="1" applyFill="1" applyBorder="1" applyAlignment="1" applyProtection="1">
      <alignment/>
      <protection hidden="1"/>
    </xf>
    <xf numFmtId="173" fontId="81" fillId="22" borderId="0" xfId="40" applyNumberFormat="1" applyFont="1" applyFill="1" applyBorder="1" applyAlignment="1" applyProtection="1">
      <alignment/>
      <protection hidden="1"/>
    </xf>
    <xf numFmtId="0" fontId="82" fillId="22" borderId="0" xfId="0" applyFont="1" applyFill="1" applyBorder="1" applyAlignment="1" applyProtection="1">
      <alignment/>
      <protection hidden="1"/>
    </xf>
    <xf numFmtId="0" fontId="82" fillId="22" borderId="0" xfId="0" applyFont="1" applyFill="1" applyAlignment="1" applyProtection="1">
      <alignment/>
      <protection hidden="1"/>
    </xf>
    <xf numFmtId="0" fontId="88" fillId="0" borderId="0" xfId="0" applyFont="1" applyFill="1" applyBorder="1" applyAlignment="1" applyProtection="1">
      <alignment/>
      <protection hidden="1"/>
    </xf>
    <xf numFmtId="0" fontId="90" fillId="22" borderId="0" xfId="0" applyFont="1" applyFill="1" applyBorder="1" applyAlignment="1" applyProtection="1">
      <alignment/>
      <protection hidden="1"/>
    </xf>
    <xf numFmtId="173" fontId="86" fillId="22" borderId="0" xfId="40" applyNumberFormat="1" applyFont="1" applyFill="1" applyBorder="1" applyAlignment="1" applyProtection="1">
      <alignment/>
      <protection hidden="1"/>
    </xf>
    <xf numFmtId="174" fontId="86" fillId="22" borderId="0" xfId="0" applyNumberFormat="1" applyFont="1" applyFill="1" applyBorder="1" applyAlignment="1" applyProtection="1">
      <alignment horizontal="right" vertical="center"/>
      <protection hidden="1"/>
    </xf>
    <xf numFmtId="0" fontId="87" fillId="22" borderId="0" xfId="0" applyFont="1" applyFill="1" applyBorder="1" applyAlignment="1" applyProtection="1">
      <alignment/>
      <protection hidden="1"/>
    </xf>
    <xf numFmtId="173" fontId="86" fillId="22" borderId="0" xfId="40" applyNumberFormat="1" applyFont="1" applyFill="1" applyBorder="1" applyAlignment="1" applyProtection="1">
      <alignment horizontal="center" vertical="center"/>
      <protection hidden="1"/>
    </xf>
    <xf numFmtId="173" fontId="86" fillId="22" borderId="26" xfId="40" applyNumberFormat="1" applyFont="1" applyFill="1" applyBorder="1" applyAlignment="1" applyProtection="1">
      <alignment horizontal="center" vertical="center"/>
      <protection hidden="1"/>
    </xf>
    <xf numFmtId="173" fontId="86" fillId="22" borderId="56" xfId="40" applyNumberFormat="1" applyFont="1" applyFill="1" applyBorder="1" applyAlignment="1" applyProtection="1">
      <alignment horizontal="center" vertical="center"/>
      <protection hidden="1"/>
    </xf>
    <xf numFmtId="173" fontId="86" fillId="22" borderId="43" xfId="40" applyNumberFormat="1" applyFont="1" applyFill="1" applyBorder="1" applyAlignment="1" applyProtection="1">
      <alignment horizontal="center" vertical="center"/>
      <protection hidden="1"/>
    </xf>
    <xf numFmtId="173" fontId="81" fillId="22" borderId="0" xfId="0" applyNumberFormat="1" applyFont="1" applyFill="1" applyAlignment="1" applyProtection="1">
      <alignment/>
      <protection hidden="1"/>
    </xf>
    <xf numFmtId="0" fontId="81" fillId="22" borderId="0" xfId="0" applyFont="1" applyFill="1" applyAlignment="1" applyProtection="1">
      <alignment/>
      <protection hidden="1"/>
    </xf>
    <xf numFmtId="174" fontId="86" fillId="22" borderId="0" xfId="0" applyNumberFormat="1" applyFont="1" applyFill="1" applyBorder="1" applyAlignment="1" applyProtection="1">
      <alignment horizontal="right" vertical="center" wrapText="1" shrinkToFit="1"/>
      <protection hidden="1"/>
    </xf>
    <xf numFmtId="0" fontId="87" fillId="22" borderId="0" xfId="0" applyFont="1" applyFill="1" applyBorder="1" applyAlignment="1" applyProtection="1">
      <alignment wrapText="1" shrinkToFit="1"/>
      <protection hidden="1"/>
    </xf>
    <xf numFmtId="49" fontId="84" fillId="0" borderId="23" xfId="0" applyNumberFormat="1" applyFont="1" applyBorder="1" applyAlignment="1" applyProtection="1">
      <alignment vertical="top" shrinkToFit="1"/>
      <protection hidden="1"/>
    </xf>
    <xf numFmtId="0" fontId="79" fillId="0" borderId="0" xfId="40" applyNumberFormat="1" applyFont="1" applyFill="1" applyBorder="1" applyAlignment="1" applyProtection="1">
      <alignment/>
      <protection hidden="1"/>
    </xf>
    <xf numFmtId="173" fontId="79" fillId="0" borderId="0" xfId="0" applyNumberFormat="1" applyFont="1" applyAlignment="1" applyProtection="1">
      <alignment/>
      <protection hidden="1"/>
    </xf>
    <xf numFmtId="0" fontId="83" fillId="0" borderId="0" xfId="0" applyFont="1" applyFill="1" applyAlignment="1" applyProtection="1">
      <alignment/>
      <protection hidden="1"/>
    </xf>
    <xf numFmtId="0" fontId="79" fillId="22" borderId="0" xfId="0" applyFont="1" applyFill="1" applyAlignment="1" applyProtection="1">
      <alignment/>
      <protection hidden="1"/>
    </xf>
    <xf numFmtId="173" fontId="79" fillId="22" borderId="0" xfId="40" applyNumberFormat="1" applyFont="1" applyFill="1" applyBorder="1" applyAlignment="1" applyProtection="1">
      <alignment/>
      <protection hidden="1"/>
    </xf>
    <xf numFmtId="0" fontId="41" fillId="0" borderId="0" xfId="0" applyFont="1" applyAlignment="1" applyProtection="1">
      <alignment/>
      <protection hidden="1"/>
    </xf>
    <xf numFmtId="3" fontId="83" fillId="0" borderId="10" xfId="0" applyNumberFormat="1" applyFont="1" applyBorder="1" applyAlignment="1" applyProtection="1">
      <alignment horizontal="center"/>
      <protection locked="0"/>
    </xf>
    <xf numFmtId="0" fontId="41" fillId="0" borderId="0" xfId="0" applyFont="1" applyAlignment="1" applyProtection="1">
      <alignment horizontal="center"/>
      <protection hidden="1"/>
    </xf>
    <xf numFmtId="174" fontId="79" fillId="0" borderId="0" xfId="0" applyNumberFormat="1" applyFont="1" applyAlignment="1" applyProtection="1">
      <alignment/>
      <protection hidden="1"/>
    </xf>
    <xf numFmtId="0" fontId="84" fillId="0" borderId="23" xfId="0" applyFont="1" applyBorder="1" applyAlignment="1" applyProtection="1">
      <alignment/>
      <protection hidden="1"/>
    </xf>
    <xf numFmtId="0" fontId="0" fillId="0" borderId="23" xfId="0" applyFont="1" applyBorder="1" applyAlignment="1">
      <alignment/>
    </xf>
    <xf numFmtId="49" fontId="79" fillId="0" borderId="51" xfId="0" applyNumberFormat="1" applyFont="1" applyBorder="1" applyAlignment="1" applyProtection="1">
      <alignment vertical="top" shrinkToFit="1"/>
      <protection hidden="1"/>
    </xf>
    <xf numFmtId="49" fontId="79" fillId="0" borderId="0" xfId="0" applyNumberFormat="1" applyFont="1" applyBorder="1" applyAlignment="1" applyProtection="1">
      <alignment vertical="top" shrinkToFit="1"/>
      <protection hidden="1"/>
    </xf>
    <xf numFmtId="49" fontId="79" fillId="0" borderId="23" xfId="0" applyNumberFormat="1" applyFont="1" applyBorder="1" applyAlignment="1" applyProtection="1">
      <alignment vertical="top" shrinkToFit="1"/>
      <protection hidden="1"/>
    </xf>
    <xf numFmtId="49" fontId="79" fillId="0" borderId="23" xfId="0" applyNumberFormat="1" applyFont="1" applyBorder="1" applyAlignment="1" applyProtection="1">
      <alignment/>
      <protection hidden="1"/>
    </xf>
    <xf numFmtId="49" fontId="41" fillId="0" borderId="0" xfId="0" applyNumberFormat="1" applyFont="1" applyAlignment="1" applyProtection="1">
      <alignment vertical="top" shrinkToFit="1"/>
      <protection hidden="1"/>
    </xf>
    <xf numFmtId="0" fontId="41" fillId="0" borderId="0" xfId="0" applyFont="1" applyBorder="1" applyAlignment="1" applyProtection="1">
      <alignment/>
      <protection hidden="1"/>
    </xf>
    <xf numFmtId="173" fontId="41" fillId="0" borderId="0" xfId="40" applyNumberFormat="1" applyFont="1" applyFill="1" applyBorder="1" applyAlignment="1" applyProtection="1">
      <alignment/>
      <protection hidden="1"/>
    </xf>
    <xf numFmtId="0" fontId="72" fillId="0" borderId="10" xfId="0" applyFont="1" applyFill="1" applyBorder="1" applyAlignment="1" applyProtection="1">
      <alignment horizontal="center"/>
      <protection hidden="1"/>
    </xf>
    <xf numFmtId="49" fontId="72" fillId="0" borderId="0" xfId="0" applyNumberFormat="1" applyFont="1" applyFill="1" applyBorder="1" applyAlignment="1" applyProtection="1">
      <alignment horizontal="center" vertical="center"/>
      <protection hidden="1"/>
    </xf>
    <xf numFmtId="0" fontId="41" fillId="0" borderId="0" xfId="0" applyFont="1" applyAlignment="1">
      <alignment/>
    </xf>
    <xf numFmtId="0" fontId="26" fillId="0" borderId="0" xfId="0" applyFont="1" applyBorder="1" applyAlignment="1" applyProtection="1">
      <alignment/>
      <protection hidden="1"/>
    </xf>
    <xf numFmtId="0" fontId="72" fillId="0" borderId="0" xfId="0" applyFont="1" applyFill="1" applyBorder="1" applyAlignment="1" applyProtection="1">
      <alignment horizontal="center"/>
      <protection hidden="1"/>
    </xf>
    <xf numFmtId="0" fontId="83" fillId="0" borderId="0" xfId="0" applyFont="1" applyBorder="1" applyAlignment="1" applyProtection="1">
      <alignment/>
      <protection hidden="1"/>
    </xf>
    <xf numFmtId="0" fontId="79" fillId="0" borderId="0" xfId="0" applyFont="1" applyAlignment="1">
      <alignment/>
    </xf>
    <xf numFmtId="0" fontId="79" fillId="0" borderId="0" xfId="0" applyFont="1" applyAlignment="1" applyProtection="1">
      <alignment shrinkToFit="1"/>
      <protection hidden="1"/>
    </xf>
    <xf numFmtId="0" fontId="0" fillId="0" borderId="0" xfId="0" applyFont="1" applyAlignment="1">
      <alignment shrinkToFit="1"/>
    </xf>
    <xf numFmtId="0" fontId="0" fillId="0" borderId="0" xfId="0" applyFont="1" applyBorder="1" applyAlignment="1">
      <alignment shrinkToFit="1"/>
    </xf>
    <xf numFmtId="164" fontId="94" fillId="0" borderId="0" xfId="0" applyNumberFormat="1" applyFont="1" applyBorder="1" applyAlignment="1">
      <alignment horizontal="center"/>
    </xf>
    <xf numFmtId="164" fontId="94" fillId="0" borderId="0" xfId="0" applyNumberFormat="1" applyFont="1" applyBorder="1" applyAlignment="1" applyProtection="1">
      <alignment horizontal="center"/>
      <protection hidden="1"/>
    </xf>
    <xf numFmtId="164" fontId="88" fillId="0" borderId="0" xfId="0" applyNumberFormat="1" applyFont="1" applyBorder="1" applyAlignment="1">
      <alignment horizontal="center"/>
    </xf>
    <xf numFmtId="0" fontId="79" fillId="0" borderId="0" xfId="0" applyFont="1" applyBorder="1" applyAlignment="1" applyProtection="1">
      <alignment shrinkToFit="1"/>
      <protection hidden="1"/>
    </xf>
    <xf numFmtId="0" fontId="79" fillId="0" borderId="0" xfId="0" applyFont="1" applyBorder="1" applyAlignment="1">
      <alignment/>
    </xf>
    <xf numFmtId="0" fontId="41" fillId="0" borderId="0" xfId="0" applyFont="1" applyBorder="1" applyAlignment="1" applyProtection="1">
      <alignment/>
      <protection hidden="1"/>
    </xf>
    <xf numFmtId="0" fontId="0" fillId="0" borderId="0" xfId="0" applyBorder="1" applyAlignment="1" applyProtection="1">
      <alignment/>
      <protection hidden="1"/>
    </xf>
    <xf numFmtId="0" fontId="61" fillId="0" borderId="0" xfId="0" applyFont="1" applyFill="1" applyBorder="1" applyAlignment="1" applyProtection="1">
      <alignment horizontal="center"/>
      <protection hidden="1"/>
    </xf>
    <xf numFmtId="0" fontId="77" fillId="0" borderId="0" xfId="0" applyFont="1" applyBorder="1" applyAlignment="1" applyProtection="1">
      <alignment/>
      <protection hidden="1"/>
    </xf>
    <xf numFmtId="0" fontId="77" fillId="0" borderId="55" xfId="0" applyFont="1" applyBorder="1" applyAlignment="1" applyProtection="1">
      <alignment/>
      <protection hidden="1"/>
    </xf>
    <xf numFmtId="0" fontId="47" fillId="0" borderId="63" xfId="0" applyFont="1" applyFill="1" applyBorder="1" applyAlignment="1" applyProtection="1">
      <alignment horizontal="center" shrinkToFit="1"/>
      <protection hidden="1"/>
    </xf>
    <xf numFmtId="0" fontId="47" fillId="0" borderId="0" xfId="0" applyFont="1" applyFill="1" applyBorder="1" applyAlignment="1" applyProtection="1">
      <alignment horizontal="center" shrinkToFit="1"/>
      <protection hidden="1"/>
    </xf>
    <xf numFmtId="0" fontId="46" fillId="0" borderId="0" xfId="0" applyFont="1" applyFill="1" applyBorder="1" applyAlignment="1" applyProtection="1">
      <alignment horizontal="center"/>
      <protection hidden="1"/>
    </xf>
    <xf numFmtId="0" fontId="95" fillId="0" borderId="0" xfId="0" applyFont="1" applyBorder="1" applyAlignment="1" applyProtection="1">
      <alignment horizontal="right"/>
      <protection hidden="1"/>
    </xf>
    <xf numFmtId="0" fontId="96" fillId="0" borderId="0" xfId="0" applyFont="1" applyBorder="1" applyAlignment="1" applyProtection="1">
      <alignment/>
      <protection hidden="1"/>
    </xf>
    <xf numFmtId="0" fontId="95" fillId="0" borderId="0" xfId="0" applyFont="1" applyBorder="1" applyAlignment="1" applyProtection="1">
      <alignment/>
      <protection hidden="1"/>
    </xf>
    <xf numFmtId="0" fontId="97" fillId="0" borderId="0" xfId="0" applyFont="1" applyBorder="1" applyAlignment="1" applyProtection="1">
      <alignment/>
      <protection hidden="1"/>
    </xf>
    <xf numFmtId="0" fontId="98" fillId="0" borderId="0" xfId="0" applyFont="1" applyBorder="1" applyAlignment="1" applyProtection="1">
      <alignment/>
      <protection hidden="1"/>
    </xf>
    <xf numFmtId="0" fontId="46" fillId="0" borderId="0" xfId="0" applyFont="1" applyBorder="1" applyAlignment="1" applyProtection="1">
      <alignment shrinkToFit="1"/>
      <protection hidden="1"/>
    </xf>
    <xf numFmtId="0" fontId="93" fillId="0" borderId="0" xfId="0" applyFont="1" applyBorder="1" applyAlignment="1" applyProtection="1">
      <alignment vertical="top"/>
      <protection hidden="1"/>
    </xf>
    <xf numFmtId="0" fontId="84" fillId="0" borderId="0" xfId="0" applyFont="1" applyBorder="1" applyAlignment="1" applyProtection="1">
      <alignment/>
      <protection hidden="1"/>
    </xf>
    <xf numFmtId="0" fontId="46" fillId="0" borderId="0" xfId="0" applyFont="1" applyBorder="1" applyAlignment="1" applyProtection="1">
      <alignment/>
      <protection locked="0"/>
    </xf>
    <xf numFmtId="0" fontId="100" fillId="0" borderId="0" xfId="0" applyFont="1" applyBorder="1" applyAlignment="1" applyProtection="1">
      <alignment/>
      <protection hidden="1"/>
    </xf>
    <xf numFmtId="0" fontId="80" fillId="0" borderId="0" xfId="0" applyFont="1" applyBorder="1" applyAlignment="1" applyProtection="1">
      <alignment/>
      <protection hidden="1"/>
    </xf>
    <xf numFmtId="0" fontId="101" fillId="0" borderId="0" xfId="0" applyFont="1" applyBorder="1" applyAlignment="1" applyProtection="1">
      <alignment/>
      <protection hidden="1"/>
    </xf>
    <xf numFmtId="0" fontId="46" fillId="0" borderId="0" xfId="0" applyFont="1" applyAlignment="1" applyProtection="1">
      <alignment horizontal="right"/>
      <protection hidden="1"/>
    </xf>
    <xf numFmtId="0" fontId="47" fillId="0" borderId="0" xfId="0" applyFont="1" applyAlignment="1" applyProtection="1">
      <alignment/>
      <protection hidden="1"/>
    </xf>
    <xf numFmtId="0" fontId="46" fillId="0" borderId="51" xfId="0" applyFont="1" applyBorder="1" applyAlignment="1" applyProtection="1">
      <alignment/>
      <protection hidden="1"/>
    </xf>
    <xf numFmtId="0" fontId="46" fillId="0" borderId="0" xfId="0" applyFont="1" applyBorder="1" applyAlignment="1" applyProtection="1">
      <alignment horizontal="right"/>
      <protection hidden="1"/>
    </xf>
    <xf numFmtId="0" fontId="46" fillId="0" borderId="51" xfId="0" applyFont="1" applyBorder="1" applyAlignment="1" applyProtection="1">
      <alignment horizontal="center"/>
      <protection hidden="1"/>
    </xf>
    <xf numFmtId="0" fontId="46" fillId="0" borderId="11" xfId="0" applyFont="1" applyBorder="1" applyAlignment="1" applyProtection="1">
      <alignment horizontal="center"/>
      <protection hidden="1"/>
    </xf>
    <xf numFmtId="0" fontId="61" fillId="17" borderId="10" xfId="0" applyFont="1" applyFill="1" applyBorder="1" applyAlignment="1" applyProtection="1">
      <alignment horizontal="center" vertical="center"/>
      <protection locked="0"/>
    </xf>
    <xf numFmtId="0" fontId="46" fillId="0" borderId="55" xfId="0" applyFont="1" applyBorder="1" applyAlignment="1" applyProtection="1">
      <alignment/>
      <protection hidden="1"/>
    </xf>
    <xf numFmtId="0" fontId="0" fillId="0" borderId="55" xfId="0" applyBorder="1" applyAlignment="1" applyProtection="1">
      <alignment/>
      <protection hidden="1"/>
    </xf>
    <xf numFmtId="0" fontId="47" fillId="17" borderId="10" xfId="0" applyFont="1" applyFill="1" applyBorder="1" applyAlignment="1" applyProtection="1">
      <alignment horizontal="center"/>
      <protection locked="0"/>
    </xf>
    <xf numFmtId="0" fontId="47" fillId="0" borderId="55" xfId="0" applyFont="1" applyFill="1" applyBorder="1" applyAlignment="1" applyProtection="1">
      <alignment horizontal="center"/>
      <protection hidden="1"/>
    </xf>
    <xf numFmtId="0" fontId="46" fillId="0" borderId="0" xfId="0" applyFont="1" applyBorder="1" applyAlignment="1" applyProtection="1">
      <alignment horizontal="left" wrapText="1"/>
      <protection hidden="1"/>
    </xf>
    <xf numFmtId="0" fontId="61" fillId="0" borderId="55" xfId="0" applyFont="1" applyFill="1" applyBorder="1" applyAlignment="1" applyProtection="1">
      <alignment horizontal="center" vertical="center"/>
      <protection locked="0"/>
    </xf>
    <xf numFmtId="0" fontId="0" fillId="0" borderId="0" xfId="0" applyBorder="1" applyAlignment="1" applyProtection="1">
      <alignment wrapText="1"/>
      <protection hidden="1"/>
    </xf>
    <xf numFmtId="0" fontId="47" fillId="0" borderId="55" xfId="0" applyFont="1" applyFill="1" applyBorder="1" applyAlignment="1" applyProtection="1">
      <alignment horizontal="center" vertical="center"/>
      <protection locked="0"/>
    </xf>
    <xf numFmtId="173" fontId="47" fillId="0" borderId="0" xfId="40" applyNumberFormat="1" applyFont="1" applyFill="1" applyBorder="1" applyAlignment="1" applyProtection="1">
      <alignment horizontal="center" shrinkToFit="1"/>
      <protection locked="0"/>
    </xf>
    <xf numFmtId="0" fontId="47" fillId="0" borderId="0" xfId="0" applyFont="1" applyAlignment="1" applyProtection="1">
      <alignment horizontal="right"/>
      <protection hidden="1"/>
    </xf>
    <xf numFmtId="0" fontId="55" fillId="0" borderId="0" xfId="0" applyFont="1" applyAlignment="1" applyProtection="1">
      <alignment/>
      <protection hidden="1"/>
    </xf>
    <xf numFmtId="0" fontId="46" fillId="0" borderId="62" xfId="0" applyFont="1" applyBorder="1" applyAlignment="1" applyProtection="1">
      <alignment/>
      <protection hidden="1"/>
    </xf>
    <xf numFmtId="0" fontId="46" fillId="0" borderId="63" xfId="0" applyFont="1" applyFill="1" applyBorder="1" applyAlignment="1" applyProtection="1">
      <alignment/>
      <protection hidden="1"/>
    </xf>
    <xf numFmtId="0" fontId="57" fillId="0" borderId="11" xfId="0" applyFont="1" applyBorder="1" applyAlignment="1" applyProtection="1">
      <alignment/>
      <protection hidden="1"/>
    </xf>
    <xf numFmtId="0" fontId="63" fillId="0" borderId="0" xfId="0" applyFont="1" applyAlignment="1" applyProtection="1">
      <alignment horizontal="left"/>
      <protection hidden="1"/>
    </xf>
    <xf numFmtId="0" fontId="102" fillId="0" borderId="0" xfId="0" applyFont="1" applyAlignment="1" applyProtection="1">
      <alignment horizontal="right"/>
      <protection hidden="1"/>
    </xf>
    <xf numFmtId="1" fontId="47" fillId="17" borderId="51" xfId="0" applyNumberFormat="1" applyFont="1" applyFill="1" applyBorder="1" applyAlignment="1" applyProtection="1">
      <alignment shrinkToFit="1"/>
      <protection hidden="1"/>
    </xf>
    <xf numFmtId="49" fontId="47" fillId="17" borderId="61" xfId="0" applyNumberFormat="1" applyFont="1" applyFill="1" applyBorder="1" applyAlignment="1" applyProtection="1">
      <alignment horizontal="left"/>
      <protection hidden="1"/>
    </xf>
    <xf numFmtId="3" fontId="104" fillId="0" borderId="61" xfId="0" applyNumberFormat="1" applyFont="1" applyFill="1" applyBorder="1" applyAlignment="1" applyProtection="1">
      <alignment horizontal="center" shrinkToFit="1"/>
      <protection hidden="1"/>
    </xf>
    <xf numFmtId="49" fontId="47" fillId="17" borderId="46" xfId="0" applyNumberFormat="1" applyFont="1" applyFill="1" applyBorder="1" applyAlignment="1" applyProtection="1">
      <alignment horizontal="left"/>
      <protection hidden="1"/>
    </xf>
    <xf numFmtId="0" fontId="46" fillId="17" borderId="0" xfId="0" applyFont="1" applyFill="1" applyBorder="1" applyAlignment="1" applyProtection="1">
      <alignment shrinkToFit="1"/>
      <protection hidden="1"/>
    </xf>
    <xf numFmtId="0" fontId="46" fillId="17" borderId="55" xfId="0" applyFont="1" applyFill="1" applyBorder="1" applyAlignment="1" applyProtection="1">
      <alignment shrinkToFit="1"/>
      <protection hidden="1"/>
    </xf>
    <xf numFmtId="0" fontId="46" fillId="0" borderId="26" xfId="0" applyFont="1" applyBorder="1" applyAlignment="1" applyProtection="1">
      <alignment horizontal="center" wrapText="1"/>
      <protection hidden="1"/>
    </xf>
    <xf numFmtId="0" fontId="46" fillId="0" borderId="51" xfId="0" applyFont="1" applyBorder="1" applyAlignment="1" applyProtection="1">
      <alignment horizontal="center" vertical="top" shrinkToFit="1"/>
      <protection hidden="1"/>
    </xf>
    <xf numFmtId="174" fontId="47" fillId="0" borderId="46" xfId="0" applyNumberFormat="1" applyFont="1" applyBorder="1" applyAlignment="1" applyProtection="1">
      <alignment vertical="center" shrinkToFit="1"/>
      <protection hidden="1"/>
    </xf>
    <xf numFmtId="0" fontId="46" fillId="0" borderId="59" xfId="0" applyFont="1" applyBorder="1" applyAlignment="1" applyProtection="1">
      <alignment horizontal="center" vertical="top" shrinkToFit="1"/>
      <protection locked="0"/>
    </xf>
    <xf numFmtId="0" fontId="46" fillId="0" borderId="23" xfId="0" applyFont="1" applyBorder="1" applyAlignment="1" applyProtection="1">
      <alignment/>
      <protection hidden="1"/>
    </xf>
    <xf numFmtId="0" fontId="72" fillId="0" borderId="0" xfId="0" applyFont="1" applyAlignment="1" applyProtection="1">
      <alignment/>
      <protection hidden="1"/>
    </xf>
    <xf numFmtId="0" fontId="66" fillId="0" borderId="0" xfId="0" applyFont="1" applyAlignment="1" applyProtection="1">
      <alignment/>
      <protection hidden="1"/>
    </xf>
    <xf numFmtId="3" fontId="46" fillId="0" borderId="10" xfId="0" applyNumberFormat="1" applyFont="1" applyBorder="1" applyAlignment="1" applyProtection="1">
      <alignment/>
      <protection locked="0"/>
    </xf>
    <xf numFmtId="0" fontId="46" fillId="0" borderId="59" xfId="0" applyFont="1" applyBorder="1" applyAlignment="1" applyProtection="1">
      <alignment horizontal="center" vertical="top" shrinkToFit="1"/>
      <protection hidden="1"/>
    </xf>
    <xf numFmtId="0" fontId="77" fillId="22" borderId="0" xfId="0" applyFont="1" applyFill="1" applyAlignment="1" applyProtection="1">
      <alignment/>
      <protection hidden="1"/>
    </xf>
    <xf numFmtId="0" fontId="46" fillId="0" borderId="20" xfId="0" applyFont="1" applyBorder="1" applyAlignment="1" applyProtection="1">
      <alignment horizontal="center" vertical="top" shrinkToFit="1"/>
      <protection hidden="1"/>
    </xf>
    <xf numFmtId="174" fontId="47" fillId="0" borderId="42" xfId="0" applyNumberFormat="1" applyFont="1" applyFill="1" applyBorder="1" applyAlignment="1" applyProtection="1">
      <alignment vertical="center" shrinkToFit="1"/>
      <protection hidden="1"/>
    </xf>
    <xf numFmtId="0" fontId="95" fillId="0" borderId="0" xfId="0" applyFont="1" applyAlignment="1" applyProtection="1">
      <alignment horizontal="right"/>
      <protection hidden="1"/>
    </xf>
    <xf numFmtId="0" fontId="95" fillId="0" borderId="0" xfId="0" applyFont="1" applyAlignment="1" applyProtection="1">
      <alignment/>
      <protection hidden="1"/>
    </xf>
    <xf numFmtId="0" fontId="46" fillId="0" borderId="0" xfId="0" applyFont="1" applyFill="1" applyAlignment="1" applyProtection="1">
      <alignment/>
      <protection hidden="1"/>
    </xf>
    <xf numFmtId="0" fontId="46" fillId="0" borderId="63" xfId="0" applyFont="1" applyBorder="1" applyAlignment="1" applyProtection="1">
      <alignment/>
      <protection hidden="1"/>
    </xf>
    <xf numFmtId="0" fontId="46" fillId="0" borderId="64" xfId="0" applyFont="1" applyBorder="1" applyAlignment="1" applyProtection="1">
      <alignment/>
      <protection hidden="1"/>
    </xf>
    <xf numFmtId="0" fontId="46" fillId="0" borderId="0" xfId="0" applyFont="1" applyAlignment="1" applyProtection="1">
      <alignment vertical="center"/>
      <protection hidden="1"/>
    </xf>
    <xf numFmtId="168" fontId="46" fillId="0" borderId="0" xfId="59" applyNumberFormat="1" applyFont="1" applyFill="1" applyBorder="1" applyAlignment="1" applyProtection="1">
      <alignment/>
      <protection hidden="1"/>
    </xf>
    <xf numFmtId="1" fontId="47" fillId="17" borderId="51" xfId="0" applyNumberFormat="1" applyFont="1" applyFill="1" applyBorder="1" applyAlignment="1" applyProtection="1">
      <alignment horizontal="right" shrinkToFit="1"/>
      <protection hidden="1"/>
    </xf>
    <xf numFmtId="49" fontId="47" fillId="17" borderId="0" xfId="0" applyNumberFormat="1" applyFont="1" applyFill="1" applyBorder="1" applyAlignment="1" applyProtection="1">
      <alignment horizontal="left"/>
      <protection hidden="1"/>
    </xf>
    <xf numFmtId="0" fontId="46" fillId="0" borderId="10" xfId="0" applyFont="1" applyBorder="1" applyAlignment="1" applyProtection="1">
      <alignment/>
      <protection hidden="1"/>
    </xf>
    <xf numFmtId="0" fontId="106" fillId="0" borderId="0" xfId="0" applyFont="1" applyAlignment="1" applyProtection="1">
      <alignment/>
      <protection hidden="1"/>
    </xf>
    <xf numFmtId="174" fontId="46" fillId="0" borderId="0" xfId="0" applyNumberFormat="1" applyFont="1" applyAlignment="1" applyProtection="1">
      <alignment/>
      <protection hidden="1"/>
    </xf>
    <xf numFmtId="3" fontId="47" fillId="0" borderId="10" xfId="0" applyNumberFormat="1" applyFont="1" applyFill="1" applyBorder="1" applyAlignment="1" applyProtection="1">
      <alignment horizontal="right" wrapText="1"/>
      <protection hidden="1"/>
    </xf>
    <xf numFmtId="0" fontId="45" fillId="0" borderId="0" xfId="0" applyFont="1" applyFill="1" applyAlignment="1" applyProtection="1">
      <alignment/>
      <protection hidden="1"/>
    </xf>
    <xf numFmtId="0" fontId="45" fillId="0" borderId="0" xfId="0" applyFont="1" applyBorder="1" applyAlignment="1" applyProtection="1">
      <alignment horizontal="center"/>
      <protection hidden="1"/>
    </xf>
    <xf numFmtId="0" fontId="45" fillId="0" borderId="0" xfId="0" applyFont="1" applyAlignment="1" applyProtection="1">
      <alignment horizontal="center"/>
      <protection hidden="1"/>
    </xf>
    <xf numFmtId="0" fontId="45" fillId="0" borderId="51" xfId="0" applyFont="1" applyBorder="1" applyAlignment="1" applyProtection="1">
      <alignment horizontal="center"/>
      <protection hidden="1"/>
    </xf>
    <xf numFmtId="0" fontId="45" fillId="0" borderId="61" xfId="0" applyFont="1" applyBorder="1" applyAlignment="1" applyProtection="1">
      <alignment horizontal="center"/>
      <protection hidden="1"/>
    </xf>
    <xf numFmtId="0" fontId="45" fillId="0" borderId="61" xfId="0" applyFont="1" applyFill="1" applyBorder="1" applyAlignment="1" applyProtection="1">
      <alignment horizontal="center"/>
      <protection hidden="1"/>
    </xf>
    <xf numFmtId="0" fontId="102" fillId="0" borderId="46" xfId="0" applyFont="1" applyBorder="1" applyAlignment="1" applyProtection="1">
      <alignment horizontal="center" vertical="center"/>
      <protection hidden="1"/>
    </xf>
    <xf numFmtId="0" fontId="107" fillId="0" borderId="0" xfId="0" applyFont="1" applyBorder="1" applyAlignment="1" applyProtection="1">
      <alignment horizontal="left" vertical="center"/>
      <protection hidden="1"/>
    </xf>
    <xf numFmtId="0" fontId="107" fillId="0" borderId="0" xfId="0" applyFont="1" applyFill="1" applyBorder="1" applyAlignment="1" applyProtection="1">
      <alignment horizontal="left" vertical="center"/>
      <protection hidden="1"/>
    </xf>
    <xf numFmtId="0" fontId="61" fillId="0" borderId="0" xfId="0" applyFont="1" applyBorder="1" applyAlignment="1" applyProtection="1">
      <alignment horizontal="left" vertical="center"/>
      <protection hidden="1"/>
    </xf>
    <xf numFmtId="0" fontId="107" fillId="0" borderId="55" xfId="0" applyFont="1" applyBorder="1" applyAlignment="1" applyProtection="1">
      <alignment horizontal="left" vertical="center"/>
      <protection hidden="1"/>
    </xf>
    <xf numFmtId="0" fontId="61" fillId="0" borderId="0" xfId="0" applyFont="1" applyBorder="1" applyAlignment="1" applyProtection="1">
      <alignment horizontal="center" vertical="center"/>
      <protection hidden="1"/>
    </xf>
    <xf numFmtId="0" fontId="61" fillId="0" borderId="55" xfId="0" applyFont="1" applyBorder="1" applyAlignment="1" applyProtection="1">
      <alignment horizontal="center" vertical="center"/>
      <protection hidden="1"/>
    </xf>
    <xf numFmtId="0" fontId="61" fillId="0" borderId="0" xfId="0" applyFont="1" applyBorder="1" applyAlignment="1" applyProtection="1">
      <alignment horizontal="left" vertical="center" shrinkToFit="1"/>
      <protection hidden="1"/>
    </xf>
    <xf numFmtId="0" fontId="45" fillId="0" borderId="55" xfId="0" applyFont="1" applyBorder="1" applyAlignment="1" applyProtection="1">
      <alignment/>
      <protection hidden="1"/>
    </xf>
    <xf numFmtId="0" fontId="45" fillId="0" borderId="0" xfId="0" applyFont="1" applyFill="1" applyBorder="1" applyAlignment="1" applyProtection="1">
      <alignment horizontal="center"/>
      <protection hidden="1"/>
    </xf>
    <xf numFmtId="0" fontId="45" fillId="0" borderId="46" xfId="0" applyFont="1" applyBorder="1" applyAlignment="1" applyProtection="1">
      <alignment horizontal="center"/>
      <protection hidden="1"/>
    </xf>
    <xf numFmtId="0" fontId="45" fillId="0" borderId="11" xfId="0" applyFont="1" applyBorder="1" applyAlignment="1" applyProtection="1">
      <alignment horizontal="center"/>
      <protection hidden="1"/>
    </xf>
    <xf numFmtId="0" fontId="45" fillId="0" borderId="55" xfId="0" applyFont="1" applyBorder="1" applyAlignment="1" applyProtection="1">
      <alignment horizontal="center"/>
      <protection hidden="1"/>
    </xf>
    <xf numFmtId="0" fontId="45" fillId="0" borderId="11" xfId="0" applyFont="1" applyBorder="1" applyAlignment="1" applyProtection="1">
      <alignment/>
      <protection hidden="1"/>
    </xf>
    <xf numFmtId="3" fontId="47" fillId="17" borderId="10" xfId="0" applyNumberFormat="1" applyFont="1" applyFill="1" applyBorder="1" applyAlignment="1" applyProtection="1">
      <alignment horizontal="center"/>
      <protection locked="0"/>
    </xf>
    <xf numFmtId="0" fontId="47" fillId="0" borderId="11" xfId="0" applyFont="1" applyFill="1" applyBorder="1" applyAlignment="1" applyProtection="1">
      <alignment horizontal="center"/>
      <protection hidden="1"/>
    </xf>
    <xf numFmtId="3" fontId="45" fillId="17" borderId="10" xfId="0" applyNumberFormat="1" applyFont="1" applyFill="1" applyBorder="1" applyAlignment="1" applyProtection="1">
      <alignment horizontal="right" vertical="center" shrinkToFit="1"/>
      <protection locked="0"/>
    </xf>
    <xf numFmtId="0" fontId="47" fillId="0" borderId="0" xfId="0" applyFont="1" applyFill="1" applyBorder="1" applyAlignment="1" applyProtection="1">
      <alignment horizontal="center"/>
      <protection hidden="1"/>
    </xf>
    <xf numFmtId="0" fontId="45" fillId="0" borderId="20" xfId="0" applyFont="1" applyBorder="1" applyAlignment="1" applyProtection="1">
      <alignment horizontal="center"/>
      <protection hidden="1"/>
    </xf>
    <xf numFmtId="0" fontId="45" fillId="0" borderId="62" xfId="0" applyFont="1" applyBorder="1" applyAlignment="1" applyProtection="1">
      <alignment horizontal="center"/>
      <protection hidden="1"/>
    </xf>
    <xf numFmtId="0" fontId="47" fillId="0" borderId="62" xfId="0" applyFont="1" applyFill="1" applyBorder="1" applyAlignment="1" applyProtection="1">
      <alignment horizontal="center"/>
      <protection locked="0"/>
    </xf>
    <xf numFmtId="0" fontId="45" fillId="0" borderId="42" xfId="0" applyFont="1" applyBorder="1" applyAlignment="1" applyProtection="1">
      <alignment horizontal="center"/>
      <protection hidden="1"/>
    </xf>
    <xf numFmtId="0" fontId="56" fillId="0" borderId="10" xfId="0" applyFont="1" applyBorder="1" applyAlignment="1" applyProtection="1">
      <alignment horizontal="center" vertical="center" shrinkToFit="1"/>
      <protection hidden="1"/>
    </xf>
    <xf numFmtId="0" fontId="56" fillId="0" borderId="10" xfId="0" applyFont="1" applyBorder="1" applyAlignment="1" applyProtection="1">
      <alignment horizontal="center" vertical="center" wrapText="1"/>
      <protection hidden="1"/>
    </xf>
    <xf numFmtId="0" fontId="45" fillId="0" borderId="10" xfId="0" applyFont="1" applyBorder="1" applyAlignment="1" applyProtection="1">
      <alignment horizontal="center" vertical="center" shrinkToFit="1"/>
      <protection hidden="1"/>
    </xf>
    <xf numFmtId="0" fontId="45" fillId="0" borderId="59" xfId="0" applyFont="1" applyBorder="1" applyAlignment="1" applyProtection="1">
      <alignment horizontal="left" vertical="center" shrinkToFit="1"/>
      <protection hidden="1"/>
    </xf>
    <xf numFmtId="0" fontId="45" fillId="0" borderId="11" xfId="0" applyFont="1" applyBorder="1" applyAlignment="1" applyProtection="1">
      <alignment horizontal="left" vertical="center" shrinkToFit="1"/>
      <protection hidden="1"/>
    </xf>
    <xf numFmtId="0" fontId="108" fillId="0" borderId="0" xfId="0" applyFont="1" applyBorder="1" applyAlignment="1" applyProtection="1">
      <alignment horizontal="left"/>
      <protection hidden="1"/>
    </xf>
    <xf numFmtId="0" fontId="46" fillId="0" borderId="0" xfId="0" applyFont="1" applyFill="1" applyAlignment="1" applyProtection="1">
      <alignment horizontal="center"/>
      <protection hidden="1"/>
    </xf>
    <xf numFmtId="0" fontId="45" fillId="0" borderId="0" xfId="0" applyFont="1" applyFill="1" applyBorder="1" applyAlignment="1" applyProtection="1">
      <alignment/>
      <protection hidden="1"/>
    </xf>
    <xf numFmtId="0" fontId="70" fillId="0" borderId="0" xfId="0" applyFont="1" applyBorder="1" applyAlignment="1" applyProtection="1">
      <alignment/>
      <protection hidden="1"/>
    </xf>
    <xf numFmtId="0" fontId="46" fillId="0" borderId="59" xfId="0" applyFont="1" applyBorder="1" applyAlignment="1" applyProtection="1">
      <alignment horizontal="center" shrinkToFit="1"/>
      <protection hidden="1"/>
    </xf>
    <xf numFmtId="174" fontId="47" fillId="17" borderId="45" xfId="0" applyNumberFormat="1" applyFont="1" applyFill="1" applyBorder="1" applyAlignment="1" applyProtection="1">
      <alignment vertical="center" shrinkToFit="1"/>
      <protection locked="0"/>
    </xf>
    <xf numFmtId="174" fontId="47" fillId="17" borderId="46" xfId="0" applyNumberFormat="1" applyFont="1" applyFill="1" applyBorder="1" applyAlignment="1" applyProtection="1">
      <alignment vertical="center" shrinkToFit="1"/>
      <protection locked="0"/>
    </xf>
    <xf numFmtId="174" fontId="47" fillId="17" borderId="42" xfId="0" applyNumberFormat="1" applyFont="1" applyFill="1" applyBorder="1" applyAlignment="1" applyProtection="1">
      <alignment vertical="center" shrinkToFit="1"/>
      <protection locked="0"/>
    </xf>
    <xf numFmtId="3" fontId="46" fillId="0" borderId="0" xfId="0" applyNumberFormat="1" applyFont="1" applyBorder="1" applyAlignment="1" applyProtection="1">
      <alignment/>
      <protection hidden="1"/>
    </xf>
    <xf numFmtId="0" fontId="95" fillId="0" borderId="0" xfId="0" applyFont="1" applyAlignment="1" applyProtection="1">
      <alignment horizontal="left"/>
      <protection hidden="1"/>
    </xf>
    <xf numFmtId="0" fontId="0" fillId="0" borderId="0" xfId="0" applyFont="1" applyAlignment="1">
      <alignment/>
    </xf>
    <xf numFmtId="49" fontId="47" fillId="17" borderId="61" xfId="0" applyNumberFormat="1" applyFont="1" applyFill="1" applyBorder="1" applyAlignment="1" applyProtection="1">
      <alignment horizontal="center"/>
      <protection hidden="1"/>
    </xf>
    <xf numFmtId="49" fontId="47" fillId="17" borderId="61" xfId="0" applyNumberFormat="1" applyFont="1" applyFill="1" applyBorder="1" applyAlignment="1" applyProtection="1">
      <alignment horizontal="left" shrinkToFit="1"/>
      <protection hidden="1"/>
    </xf>
    <xf numFmtId="0" fontId="46" fillId="0" borderId="0" xfId="0" applyFont="1" applyAlignment="1" applyProtection="1">
      <alignment horizontal="left"/>
      <protection hidden="1"/>
    </xf>
    <xf numFmtId="173" fontId="70" fillId="0" borderId="10" xfId="40" applyNumberFormat="1" applyFont="1" applyFill="1" applyBorder="1" applyAlignment="1" applyProtection="1">
      <alignment/>
      <protection hidden="1"/>
    </xf>
    <xf numFmtId="0" fontId="47" fillId="17" borderId="10" xfId="0" applyFont="1" applyFill="1" applyBorder="1" applyAlignment="1" applyProtection="1">
      <alignment horizontal="center" vertical="center" wrapText="1"/>
      <protection locked="0"/>
    </xf>
    <xf numFmtId="0" fontId="46" fillId="17" borderId="10" xfId="0" applyFont="1" applyFill="1" applyBorder="1" applyAlignment="1" applyProtection="1">
      <alignment/>
      <protection locked="0"/>
    </xf>
    <xf numFmtId="0" fontId="109" fillId="0" borderId="0" xfId="0" applyFont="1" applyAlignment="1" applyProtection="1">
      <alignment/>
      <protection hidden="1"/>
    </xf>
    <xf numFmtId="0" fontId="46" fillId="0" borderId="0" xfId="0" applyFont="1" applyFill="1" applyBorder="1" applyAlignment="1" applyProtection="1">
      <alignment/>
      <protection hidden="1"/>
    </xf>
    <xf numFmtId="0" fontId="47" fillId="0" borderId="10" xfId="0" applyFont="1" applyFill="1" applyBorder="1" applyAlignment="1" applyProtection="1">
      <alignment horizontal="center" vertical="center" wrapText="1"/>
      <protection locked="0"/>
    </xf>
    <xf numFmtId="0" fontId="46" fillId="0" borderId="10" xfId="0" applyFont="1" applyFill="1" applyBorder="1" applyAlignment="1" applyProtection="1">
      <alignment/>
      <protection locked="0"/>
    </xf>
    <xf numFmtId="0" fontId="66" fillId="0" borderId="0" xfId="0" applyFont="1" applyFill="1" applyAlignment="1" applyProtection="1">
      <alignment/>
      <protection hidden="1"/>
    </xf>
    <xf numFmtId="0" fontId="46" fillId="17" borderId="61" xfId="0" applyFont="1" applyFill="1" applyBorder="1" applyAlignment="1" applyProtection="1">
      <alignment/>
      <protection hidden="1"/>
    </xf>
    <xf numFmtId="0" fontId="46" fillId="17" borderId="46" xfId="0" applyFont="1" applyFill="1" applyBorder="1" applyAlignment="1" applyProtection="1">
      <alignment/>
      <protection hidden="1"/>
    </xf>
    <xf numFmtId="174" fontId="47" fillId="0" borderId="46" xfId="0" applyNumberFormat="1" applyFont="1" applyBorder="1" applyAlignment="1" applyProtection="1">
      <alignment vertical="center"/>
      <protection hidden="1"/>
    </xf>
    <xf numFmtId="0" fontId="46" fillId="17" borderId="23" xfId="0" applyFont="1" applyFill="1" applyBorder="1" applyAlignment="1" applyProtection="1">
      <alignment/>
      <protection locked="0"/>
    </xf>
    <xf numFmtId="174" fontId="47" fillId="17" borderId="45" xfId="0" applyNumberFormat="1" applyFont="1" applyFill="1" applyBorder="1" applyAlignment="1" applyProtection="1">
      <alignment vertical="center"/>
      <protection locked="0"/>
    </xf>
    <xf numFmtId="0" fontId="46" fillId="17" borderId="61" xfId="0" applyFont="1" applyFill="1" applyBorder="1" applyAlignment="1" applyProtection="1">
      <alignment/>
      <protection locked="0"/>
    </xf>
    <xf numFmtId="174" fontId="47" fillId="17" borderId="46" xfId="0" applyNumberFormat="1" applyFont="1" applyFill="1" applyBorder="1" applyAlignment="1" applyProtection="1">
      <alignment vertical="center"/>
      <protection locked="0"/>
    </xf>
    <xf numFmtId="0" fontId="46" fillId="17" borderId="62" xfId="0" applyFont="1" applyFill="1" applyBorder="1" applyAlignment="1" applyProtection="1">
      <alignment/>
      <protection locked="0"/>
    </xf>
    <xf numFmtId="174" fontId="47" fillId="17" borderId="42" xfId="0" applyNumberFormat="1" applyFont="1" applyFill="1" applyBorder="1" applyAlignment="1" applyProtection="1">
      <alignment vertical="center"/>
      <protection locked="0"/>
    </xf>
    <xf numFmtId="0" fontId="46" fillId="17" borderId="0" xfId="0" applyFont="1" applyFill="1" applyBorder="1" applyAlignment="1" applyProtection="1">
      <alignment/>
      <protection locked="0"/>
    </xf>
    <xf numFmtId="174" fontId="47" fillId="17" borderId="42" xfId="0" applyNumberFormat="1" applyFont="1" applyFill="1" applyBorder="1" applyAlignment="1" applyProtection="1">
      <alignment vertical="center"/>
      <protection hidden="1"/>
    </xf>
    <xf numFmtId="0" fontId="26" fillId="23" borderId="0" xfId="0" applyFont="1" applyFill="1" applyAlignment="1" applyProtection="1">
      <alignment/>
      <protection hidden="1"/>
    </xf>
    <xf numFmtId="0" fontId="23" fillId="23" borderId="0" xfId="0" applyFont="1" applyFill="1" applyBorder="1" applyAlignment="1" applyProtection="1">
      <alignment horizontal="right"/>
      <protection hidden="1"/>
    </xf>
    <xf numFmtId="0" fontId="23" fillId="23" borderId="0" xfId="0" applyFont="1" applyFill="1" applyAlignment="1" applyProtection="1">
      <alignment horizontal="center"/>
      <protection hidden="1"/>
    </xf>
    <xf numFmtId="0" fontId="26" fillId="23" borderId="0" xfId="0" applyFont="1" applyFill="1" applyBorder="1" applyAlignment="1" applyProtection="1">
      <alignment horizontal="center"/>
      <protection hidden="1"/>
    </xf>
    <xf numFmtId="1" fontId="26" fillId="23" borderId="0" xfId="0" applyNumberFormat="1" applyFont="1" applyFill="1" applyBorder="1" applyAlignment="1" applyProtection="1">
      <alignment horizontal="center"/>
      <protection hidden="1"/>
    </xf>
    <xf numFmtId="0" fontId="26" fillId="23" borderId="0" xfId="0" applyFont="1" applyFill="1" applyAlignment="1" applyProtection="1">
      <alignment horizontal="center"/>
      <protection hidden="1"/>
    </xf>
    <xf numFmtId="0" fontId="22" fillId="23" borderId="0" xfId="0" applyFont="1" applyFill="1" applyAlignment="1" applyProtection="1">
      <alignment/>
      <protection locked="0"/>
    </xf>
    <xf numFmtId="0" fontId="0" fillId="23" borderId="0" xfId="0" applyFill="1" applyAlignment="1" applyProtection="1">
      <alignment/>
      <protection locked="0"/>
    </xf>
    <xf numFmtId="0" fontId="21" fillId="0" borderId="65" xfId="0" applyFont="1" applyFill="1" applyBorder="1" applyAlignment="1" applyProtection="1">
      <alignment horizontal="center" vertical="center"/>
      <protection hidden="1" locked="0"/>
    </xf>
    <xf numFmtId="165" fontId="61" fillId="25" borderId="0" xfId="0" applyNumberFormat="1" applyFont="1" applyFill="1" applyBorder="1" applyAlignment="1" applyProtection="1">
      <alignment horizontal="center" vertical="center"/>
      <protection locked="0"/>
    </xf>
    <xf numFmtId="164" fontId="80" fillId="25" borderId="10" xfId="0" applyNumberFormat="1" applyFont="1" applyFill="1" applyBorder="1" applyAlignment="1" applyProtection="1">
      <alignment horizontal="center"/>
      <protection locked="0"/>
    </xf>
    <xf numFmtId="0" fontId="110" fillId="0" borderId="0" xfId="0" applyFont="1" applyAlignment="1">
      <alignment horizontal="justify"/>
    </xf>
    <xf numFmtId="0" fontId="61" fillId="25" borderId="10" xfId="0" applyFont="1" applyFill="1" applyBorder="1" applyAlignment="1" applyProtection="1">
      <alignment horizontal="center"/>
      <protection locked="0"/>
    </xf>
    <xf numFmtId="0" fontId="96" fillId="0" borderId="0" xfId="0" applyFont="1" applyBorder="1" applyAlignment="1" applyProtection="1">
      <alignment horizontal="right"/>
      <protection hidden="1"/>
    </xf>
    <xf numFmtId="0" fontId="47" fillId="25" borderId="63" xfId="0" applyFont="1" applyFill="1" applyBorder="1" applyAlignment="1" applyProtection="1">
      <alignment horizontal="center" shrinkToFit="1"/>
      <protection locked="0"/>
    </xf>
    <xf numFmtId="174" fontId="85" fillId="25" borderId="65" xfId="0" applyNumberFormat="1" applyFont="1" applyFill="1" applyBorder="1" applyAlignment="1" applyProtection="1">
      <alignment horizontal="right" vertical="center" shrinkToFit="1"/>
      <protection locked="0"/>
    </xf>
    <xf numFmtId="0" fontId="47" fillId="26" borderId="10" xfId="0" applyFont="1" applyFill="1" applyBorder="1" applyAlignment="1" applyProtection="1">
      <alignment horizontal="center" shrinkToFit="1"/>
      <protection locked="0"/>
    </xf>
    <xf numFmtId="0" fontId="46" fillId="26" borderId="10" xfId="0" applyFont="1" applyFill="1" applyBorder="1" applyAlignment="1" applyProtection="1">
      <alignment/>
      <protection locked="0"/>
    </xf>
    <xf numFmtId="0" fontId="96" fillId="0" borderId="0" xfId="0" applyFont="1" applyAlignment="1" applyProtection="1">
      <alignment horizontal="right"/>
      <protection hidden="1"/>
    </xf>
    <xf numFmtId="0" fontId="96" fillId="0" borderId="0" xfId="0" applyFont="1" applyAlignment="1" applyProtection="1">
      <alignment/>
      <protection hidden="1"/>
    </xf>
    <xf numFmtId="0" fontId="0" fillId="27" borderId="0" xfId="0" applyFont="1" applyFill="1" applyAlignment="1" applyProtection="1">
      <alignment/>
      <protection hidden="1"/>
    </xf>
    <xf numFmtId="0" fontId="14" fillId="27" borderId="66" xfId="56" applyFont="1" applyFill="1" applyBorder="1" applyAlignment="1" applyProtection="1">
      <alignment horizontal="center"/>
      <protection locked="0"/>
    </xf>
    <xf numFmtId="0" fontId="14" fillId="27" borderId="10" xfId="56" applyFont="1" applyFill="1" applyBorder="1" applyAlignment="1" applyProtection="1">
      <alignment horizontal="center"/>
      <protection locked="0"/>
    </xf>
    <xf numFmtId="10" fontId="0" fillId="27" borderId="10" xfId="64" applyNumberFormat="1" applyFont="1" applyFill="1" applyBorder="1" applyAlignment="1" applyProtection="1">
      <alignment horizontal="right"/>
      <protection locked="0"/>
    </xf>
    <xf numFmtId="0" fontId="14" fillId="27" borderId="0" xfId="56" applyFont="1" applyFill="1" applyBorder="1" applyAlignment="1" applyProtection="1">
      <alignment horizontal="center"/>
      <protection locked="0"/>
    </xf>
    <xf numFmtId="0" fontId="14" fillId="27" borderId="36" xfId="56" applyFont="1" applyFill="1" applyBorder="1" applyAlignment="1" applyProtection="1">
      <alignment horizontal="left"/>
      <protection locked="0"/>
    </xf>
    <xf numFmtId="0" fontId="21" fillId="28" borderId="31" xfId="56" applyFont="1" applyFill="1" applyBorder="1" applyAlignment="1" applyProtection="1">
      <alignment horizontal="left"/>
      <protection hidden="1"/>
    </xf>
    <xf numFmtId="0" fontId="21" fillId="28" borderId="0" xfId="56" applyFont="1" applyFill="1" applyBorder="1" applyAlignment="1" applyProtection="1">
      <alignment horizontal="left"/>
      <protection hidden="1"/>
    </xf>
    <xf numFmtId="0" fontId="14" fillId="28" borderId="53" xfId="56" applyFont="1" applyFill="1" applyBorder="1" applyAlignment="1" applyProtection="1">
      <alignment horizontal="center"/>
      <protection locked="0"/>
    </xf>
    <xf numFmtId="0" fontId="14" fillId="27" borderId="54" xfId="56" applyFont="1" applyFill="1" applyBorder="1" applyAlignment="1" applyProtection="1">
      <alignment horizontal="center"/>
      <protection locked="0"/>
    </xf>
    <xf numFmtId="0" fontId="14" fillId="27" borderId="36" xfId="56" applyFont="1" applyFill="1" applyBorder="1" applyAlignment="1" applyProtection="1">
      <alignment horizontal="center"/>
      <protection locked="0"/>
    </xf>
    <xf numFmtId="0" fontId="14" fillId="28" borderId="54" xfId="56" applyFont="1" applyFill="1" applyBorder="1" applyAlignment="1" applyProtection="1">
      <alignment horizontal="center"/>
      <protection locked="0"/>
    </xf>
    <xf numFmtId="0" fontId="14" fillId="28" borderId="67" xfId="56" applyFont="1" applyFill="1" applyBorder="1" applyAlignment="1" applyProtection="1">
      <alignment horizontal="center"/>
      <protection locked="0"/>
    </xf>
    <xf numFmtId="0" fontId="22" fillId="27" borderId="10" xfId="0" applyFont="1" applyFill="1" applyBorder="1" applyAlignment="1" applyProtection="1">
      <alignment horizontal="center"/>
      <protection locked="0"/>
    </xf>
    <xf numFmtId="0" fontId="0" fillId="23" borderId="10" xfId="0" applyFont="1" applyFill="1" applyBorder="1" applyAlignment="1" applyProtection="1">
      <alignment/>
      <protection hidden="1"/>
    </xf>
    <xf numFmtId="49" fontId="0" fillId="27" borderId="10" xfId="0" applyNumberFormat="1" applyFill="1" applyBorder="1" applyAlignment="1" applyProtection="1">
      <alignment/>
      <protection locked="0"/>
    </xf>
    <xf numFmtId="49" fontId="0" fillId="27" borderId="10" xfId="0" applyNumberFormat="1" applyFill="1" applyBorder="1" applyAlignment="1" applyProtection="1">
      <alignment/>
      <protection locked="0"/>
    </xf>
    <xf numFmtId="0" fontId="0" fillId="27" borderId="10" xfId="0" applyFill="1" applyBorder="1" applyAlignment="1" applyProtection="1">
      <alignment horizontal="center"/>
      <protection locked="0"/>
    </xf>
    <xf numFmtId="0" fontId="0" fillId="27" borderId="10" xfId="0" applyFont="1" applyFill="1" applyBorder="1" applyAlignment="1" applyProtection="1">
      <alignment horizontal="center"/>
      <protection locked="0"/>
    </xf>
    <xf numFmtId="0" fontId="0" fillId="27" borderId="10" xfId="0" applyNumberFormat="1" applyFill="1" applyBorder="1" applyAlignment="1" applyProtection="1">
      <alignment horizontal="center"/>
      <protection locked="0"/>
    </xf>
    <xf numFmtId="0" fontId="25" fillId="27" borderId="10" xfId="0" applyFont="1" applyFill="1" applyBorder="1" applyAlignment="1" applyProtection="1">
      <alignment horizontal="center"/>
      <protection locked="0"/>
    </xf>
    <xf numFmtId="0" fontId="14" fillId="29" borderId="10" xfId="56" applyFont="1" applyFill="1" applyBorder="1" applyAlignment="1" applyProtection="1">
      <alignment horizontal="center"/>
      <protection hidden="1"/>
    </xf>
    <xf numFmtId="10" fontId="0" fillId="29" borderId="10" xfId="64" applyNumberFormat="1" applyFont="1" applyFill="1" applyBorder="1" applyAlignment="1" applyProtection="1">
      <alignment horizontal="right"/>
      <protection hidden="1"/>
    </xf>
    <xf numFmtId="0" fontId="0" fillId="0" borderId="0" xfId="0" applyFont="1" applyAlignment="1" applyProtection="1">
      <alignment/>
      <protection hidden="1"/>
    </xf>
    <xf numFmtId="0" fontId="25" fillId="25" borderId="0" xfId="0" applyFont="1" applyFill="1" applyAlignment="1" applyProtection="1">
      <alignment/>
      <protection hidden="1"/>
    </xf>
    <xf numFmtId="0" fontId="0" fillId="25" borderId="0" xfId="0" applyFill="1" applyAlignment="1" applyProtection="1">
      <alignment/>
      <protection hidden="1"/>
    </xf>
    <xf numFmtId="0" fontId="22" fillId="25" borderId="0" xfId="0" applyFont="1" applyFill="1" applyAlignment="1" applyProtection="1">
      <alignment/>
      <protection hidden="1"/>
    </xf>
    <xf numFmtId="164" fontId="0" fillId="25" borderId="0" xfId="0" applyNumberFormat="1" applyFill="1" applyAlignment="1" applyProtection="1">
      <alignment/>
      <protection hidden="1"/>
    </xf>
    <xf numFmtId="0" fontId="22" fillId="25" borderId="0" xfId="0" applyFont="1" applyFill="1" applyAlignment="1" applyProtection="1">
      <alignment/>
      <protection hidden="1"/>
    </xf>
    <xf numFmtId="0" fontId="0" fillId="25" borderId="0" xfId="0" applyFont="1" applyFill="1" applyAlignment="1" applyProtection="1">
      <alignment/>
      <protection hidden="1"/>
    </xf>
    <xf numFmtId="0" fontId="0" fillId="25" borderId="0" xfId="0" applyFont="1" applyFill="1" applyAlignment="1" applyProtection="1">
      <alignment/>
      <protection hidden="1"/>
    </xf>
    <xf numFmtId="0" fontId="27" fillId="25" borderId="0" xfId="43" applyNumberFormat="1" applyFont="1" applyFill="1" applyBorder="1" applyAlignment="1" applyProtection="1">
      <alignment/>
      <protection hidden="1"/>
    </xf>
    <xf numFmtId="0" fontId="24" fillId="25" borderId="0" xfId="43" applyNumberFormat="1" applyFont="1" applyFill="1" applyBorder="1" applyAlignment="1" applyProtection="1">
      <alignment/>
      <protection hidden="1"/>
    </xf>
    <xf numFmtId="0" fontId="28" fillId="25" borderId="0" xfId="0" applyFont="1" applyFill="1" applyAlignment="1" applyProtection="1">
      <alignment/>
      <protection hidden="1"/>
    </xf>
    <xf numFmtId="0" fontId="29" fillId="25" borderId="0" xfId="0" applyFont="1" applyFill="1" applyAlignment="1" applyProtection="1">
      <alignment/>
      <protection hidden="1"/>
    </xf>
    <xf numFmtId="0" fontId="0" fillId="0" borderId="0" xfId="0" applyAlignment="1" applyProtection="1">
      <alignment/>
      <protection locked="0"/>
    </xf>
    <xf numFmtId="0" fontId="22" fillId="0" borderId="0" xfId="0" applyFont="1" applyAlignment="1" applyProtection="1">
      <alignment/>
      <protection locked="0"/>
    </xf>
    <xf numFmtId="0" fontId="0" fillId="0" borderId="0" xfId="0" applyFont="1" applyAlignment="1" applyProtection="1">
      <alignment/>
      <protection locked="0"/>
    </xf>
    <xf numFmtId="0" fontId="22" fillId="0" borderId="0" xfId="0" applyFont="1" applyAlignment="1" applyProtection="1">
      <alignment/>
      <protection locked="0"/>
    </xf>
    <xf numFmtId="0" fontId="0" fillId="0" borderId="0" xfId="0" applyFont="1" applyAlignment="1" applyProtection="1">
      <alignment/>
      <protection locked="0"/>
    </xf>
    <xf numFmtId="0" fontId="22" fillId="0" borderId="0" xfId="0" applyFont="1" applyAlignment="1" applyProtection="1">
      <alignment horizontal="left"/>
      <protection locked="0"/>
    </xf>
    <xf numFmtId="0" fontId="0" fillId="0" borderId="0" xfId="0" applyAlignment="1" applyProtection="1">
      <alignment horizontal="left"/>
      <protection locked="0"/>
    </xf>
    <xf numFmtId="0" fontId="71" fillId="0" borderId="0" xfId="0" applyFont="1" applyBorder="1" applyAlignment="1" applyProtection="1">
      <alignment/>
      <protection locked="0"/>
    </xf>
    <xf numFmtId="0" fontId="45" fillId="0" borderId="0" xfId="0" applyFont="1" applyBorder="1" applyAlignment="1" applyProtection="1">
      <alignment/>
      <protection locked="0"/>
    </xf>
    <xf numFmtId="0" fontId="63" fillId="0" borderId="0" xfId="0" applyFont="1" applyBorder="1" applyAlignment="1" applyProtection="1">
      <alignment/>
      <protection locked="0"/>
    </xf>
    <xf numFmtId="0" fontId="14" fillId="23" borderId="23" xfId="56" applyFont="1" applyFill="1" applyBorder="1" applyAlignment="1" applyProtection="1">
      <alignment horizontal="left"/>
      <protection hidden="1"/>
    </xf>
    <xf numFmtId="0" fontId="62" fillId="0" borderId="0" xfId="0" applyFont="1" applyBorder="1" applyAlignment="1" applyProtection="1">
      <alignment horizontal="left"/>
      <protection locked="0"/>
    </xf>
    <xf numFmtId="0" fontId="52" fillId="17" borderId="68" xfId="0" applyFont="1" applyFill="1" applyBorder="1" applyAlignment="1" applyProtection="1">
      <alignment/>
      <protection hidden="1"/>
    </xf>
    <xf numFmtId="0" fontId="52" fillId="17" borderId="69" xfId="0" applyFont="1" applyFill="1" applyBorder="1" applyAlignment="1" applyProtection="1">
      <alignment/>
      <protection hidden="1"/>
    </xf>
    <xf numFmtId="0" fontId="45" fillId="0" borderId="0" xfId="0" applyFont="1" applyAlignment="1" applyProtection="1">
      <alignment/>
      <protection hidden="1"/>
    </xf>
    <xf numFmtId="0" fontId="84" fillId="0" borderId="0" xfId="0" applyFont="1" applyBorder="1" applyAlignment="1" applyProtection="1">
      <alignment/>
      <protection hidden="1"/>
    </xf>
    <xf numFmtId="0" fontId="79" fillId="0" borderId="0" xfId="0" applyFont="1" applyBorder="1" applyAlignment="1" applyProtection="1">
      <alignment/>
      <protection hidden="1"/>
    </xf>
    <xf numFmtId="0" fontId="47" fillId="25" borderId="63" xfId="0" applyFont="1" applyFill="1" applyBorder="1" applyAlignment="1" applyProtection="1">
      <alignment horizontal="center"/>
      <protection locked="0"/>
    </xf>
    <xf numFmtId="0" fontId="97" fillId="0" borderId="0" xfId="0" applyFont="1" applyBorder="1" applyAlignment="1" applyProtection="1">
      <alignment/>
      <protection hidden="1"/>
    </xf>
    <xf numFmtId="0" fontId="98" fillId="0" borderId="0" xfId="0" applyFont="1" applyBorder="1" applyAlignment="1" applyProtection="1">
      <alignment/>
      <protection hidden="1"/>
    </xf>
    <xf numFmtId="0" fontId="118" fillId="26" borderId="65"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hidden="1"/>
    </xf>
    <xf numFmtId="0" fontId="45"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165" fontId="61" fillId="0" borderId="0" xfId="0" applyNumberFormat="1" applyFont="1" applyFill="1" applyBorder="1" applyAlignment="1" applyProtection="1">
      <alignment horizontal="center" vertical="center"/>
      <protection hidden="1"/>
    </xf>
    <xf numFmtId="1" fontId="47" fillId="0" borderId="51" xfId="0" applyNumberFormat="1" applyFont="1" applyFill="1" applyBorder="1" applyAlignment="1" applyProtection="1">
      <alignment horizontal="right" shrinkToFit="1"/>
      <protection locked="0"/>
    </xf>
    <xf numFmtId="3" fontId="79" fillId="0" borderId="0" xfId="0" applyNumberFormat="1" applyFont="1" applyAlignment="1" applyProtection="1">
      <alignment/>
      <protection hidden="1"/>
    </xf>
    <xf numFmtId="0" fontId="41" fillId="0" borderId="0" xfId="0" applyFont="1" applyAlignment="1" applyProtection="1">
      <alignment/>
      <protection hidden="1"/>
    </xf>
    <xf numFmtId="0" fontId="41" fillId="0" borderId="65" xfId="0" applyFont="1" applyBorder="1" applyAlignment="1" applyProtection="1">
      <alignment/>
      <protection locked="0"/>
    </xf>
    <xf numFmtId="173" fontId="90" fillId="22" borderId="0" xfId="40" applyNumberFormat="1" applyFont="1" applyFill="1" applyBorder="1" applyAlignment="1" applyProtection="1">
      <alignment horizontal="center"/>
      <protection hidden="1"/>
    </xf>
    <xf numFmtId="0" fontId="89" fillId="22" borderId="0" xfId="0" applyFont="1" applyFill="1" applyBorder="1" applyAlignment="1" applyProtection="1">
      <alignment horizontal="center"/>
      <protection hidden="1"/>
    </xf>
    <xf numFmtId="0" fontId="46" fillId="30" borderId="70" xfId="0" applyFont="1" applyFill="1" applyBorder="1" applyAlignment="1" applyProtection="1">
      <alignment/>
      <protection hidden="1"/>
    </xf>
    <xf numFmtId="49" fontId="61" fillId="17" borderId="10" xfId="0" applyNumberFormat="1" applyFont="1" applyFill="1" applyBorder="1" applyAlignment="1" applyProtection="1">
      <alignment horizontal="center" vertical="center"/>
      <protection hidden="1"/>
    </xf>
    <xf numFmtId="1" fontId="61" fillId="17" borderId="0" xfId="0" applyNumberFormat="1" applyFont="1" applyFill="1" applyBorder="1" applyAlignment="1" applyProtection="1">
      <alignment horizontal="center" shrinkToFit="1"/>
      <protection hidden="1"/>
    </xf>
    <xf numFmtId="0" fontId="62" fillId="0" borderId="0" xfId="0" applyFont="1" applyBorder="1" applyAlignment="1" applyProtection="1">
      <alignment horizontal="left"/>
      <protection hidden="1"/>
    </xf>
    <xf numFmtId="49" fontId="61" fillId="0" borderId="0" xfId="0" applyNumberFormat="1" applyFont="1" applyFill="1" applyBorder="1" applyAlignment="1" applyProtection="1">
      <alignment horizontal="left" vertical="center" shrinkToFit="1"/>
      <protection hidden="1"/>
    </xf>
    <xf numFmtId="166" fontId="61" fillId="0" borderId="0" xfId="0" applyNumberFormat="1" applyFont="1" applyFill="1" applyBorder="1" applyAlignment="1" applyProtection="1">
      <alignment horizontal="center" vertical="center" shrinkToFit="1"/>
      <protection hidden="1"/>
    </xf>
    <xf numFmtId="0" fontId="0" fillId="0" borderId="0" xfId="0" applyAlignment="1" applyProtection="1">
      <alignment horizontal="left"/>
      <protection hidden="1"/>
    </xf>
    <xf numFmtId="0" fontId="71" fillId="0" borderId="0" xfId="0" applyFont="1" applyBorder="1" applyAlignment="1" applyProtection="1">
      <alignment/>
      <protection hidden="1"/>
    </xf>
    <xf numFmtId="0" fontId="0" fillId="0" borderId="0" xfId="0" applyAlignment="1" applyProtection="1">
      <alignment/>
      <protection hidden="1"/>
    </xf>
    <xf numFmtId="0" fontId="0" fillId="0" borderId="0" xfId="0" applyFont="1" applyFill="1" applyBorder="1" applyAlignment="1" applyProtection="1">
      <alignment/>
      <protection hidden="1"/>
    </xf>
    <xf numFmtId="0" fontId="115" fillId="0" borderId="0" xfId="0" applyFont="1" applyBorder="1" applyAlignment="1" applyProtection="1">
      <alignment/>
      <protection hidden="1"/>
    </xf>
    <xf numFmtId="0" fontId="0" fillId="0" borderId="0" xfId="0" applyFont="1" applyFill="1" applyAlignment="1" applyProtection="1">
      <alignment/>
      <protection locked="0"/>
    </xf>
    <xf numFmtId="0" fontId="22" fillId="0" borderId="0" xfId="0" applyFont="1" applyFill="1" applyAlignment="1" applyProtection="1">
      <alignment/>
      <protection locked="0"/>
    </xf>
    <xf numFmtId="10" fontId="22" fillId="0" borderId="0" xfId="0" applyNumberFormat="1" applyFont="1" applyFill="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protection locked="0"/>
    </xf>
    <xf numFmtId="0" fontId="22" fillId="0" borderId="0" xfId="0" applyFont="1" applyFill="1" applyAlignment="1" applyProtection="1">
      <alignment/>
      <protection locked="0"/>
    </xf>
    <xf numFmtId="0" fontId="0" fillId="0" borderId="0" xfId="0" applyFont="1" applyFill="1" applyAlignment="1" applyProtection="1">
      <alignment/>
      <protection locked="0"/>
    </xf>
    <xf numFmtId="0" fontId="97" fillId="0" borderId="0" xfId="0" applyFont="1" applyBorder="1" applyAlignment="1" applyProtection="1">
      <alignment horizontal="left" vertical="center" indent="3"/>
      <protection hidden="1"/>
    </xf>
    <xf numFmtId="0" fontId="97" fillId="0" borderId="0" xfId="0" applyFont="1" applyBorder="1" applyAlignment="1" applyProtection="1">
      <alignment/>
      <protection hidden="1"/>
    </xf>
    <xf numFmtId="0" fontId="120" fillId="0" borderId="0" xfId="0" applyFont="1" applyBorder="1" applyAlignment="1" applyProtection="1">
      <alignment horizontal="left" vertical="center" indent="3"/>
      <protection hidden="1"/>
    </xf>
    <xf numFmtId="174" fontId="83" fillId="0" borderId="65" xfId="0" applyNumberFormat="1" applyFont="1" applyBorder="1" applyAlignment="1" applyProtection="1">
      <alignment horizontal="right" vertical="center" shrinkToFit="1"/>
      <protection hidden="1"/>
    </xf>
    <xf numFmtId="174" fontId="83" fillId="25" borderId="65" xfId="0" applyNumberFormat="1" applyFont="1" applyFill="1" applyBorder="1" applyAlignment="1" applyProtection="1">
      <alignment horizontal="right" vertical="center" shrinkToFit="1"/>
      <protection locked="0"/>
    </xf>
    <xf numFmtId="174" fontId="83" fillId="0" borderId="65" xfId="0" applyNumberFormat="1" applyFont="1" applyFill="1" applyBorder="1" applyAlignment="1" applyProtection="1">
      <alignment horizontal="right" vertical="center" shrinkToFit="1"/>
      <protection hidden="1"/>
    </xf>
    <xf numFmtId="174" fontId="85" fillId="0" borderId="65" xfId="0" applyNumberFormat="1" applyFont="1" applyFill="1" applyBorder="1" applyAlignment="1" applyProtection="1">
      <alignment horizontal="right" vertical="center" shrinkToFit="1"/>
      <protection hidden="1"/>
    </xf>
    <xf numFmtId="49" fontId="83" fillId="0" borderId="65" xfId="0" applyNumberFormat="1" applyFont="1" applyBorder="1" applyAlignment="1" applyProtection="1">
      <alignment horizontal="center" vertical="center" shrinkToFit="1"/>
      <protection hidden="1"/>
    </xf>
    <xf numFmtId="0" fontId="61" fillId="25" borderId="65" xfId="0" applyFont="1" applyFill="1" applyBorder="1" applyAlignment="1" applyProtection="1">
      <alignment horizontal="center"/>
      <protection locked="0"/>
    </xf>
    <xf numFmtId="0" fontId="83" fillId="0" borderId="71" xfId="0" applyFont="1" applyBorder="1" applyAlignment="1" applyProtection="1">
      <alignment/>
      <protection hidden="1"/>
    </xf>
    <xf numFmtId="0" fontId="79" fillId="0" borderId="70" xfId="0" applyFont="1" applyBorder="1" applyAlignment="1" applyProtection="1">
      <alignment/>
      <protection hidden="1"/>
    </xf>
    <xf numFmtId="0" fontId="46" fillId="0" borderId="72" xfId="0" applyFont="1" applyBorder="1" applyAlignment="1" applyProtection="1">
      <alignment horizontal="center" wrapText="1"/>
      <protection hidden="1"/>
    </xf>
    <xf numFmtId="174" fontId="47" fillId="0" borderId="73" xfId="0" applyNumberFormat="1" applyFont="1" applyBorder="1" applyAlignment="1" applyProtection="1">
      <alignment vertical="center" shrinkToFit="1"/>
      <protection hidden="1"/>
    </xf>
    <xf numFmtId="174" fontId="47" fillId="25" borderId="74" xfId="0" applyNumberFormat="1" applyFont="1" applyFill="1" applyBorder="1" applyAlignment="1" applyProtection="1">
      <alignment vertical="center" shrinkToFit="1"/>
      <protection locked="0"/>
    </xf>
    <xf numFmtId="174" fontId="47" fillId="25" borderId="73" xfId="0" applyNumberFormat="1" applyFont="1" applyFill="1" applyBorder="1" applyAlignment="1" applyProtection="1">
      <alignment vertical="center" shrinkToFit="1"/>
      <protection locked="0"/>
    </xf>
    <xf numFmtId="174" fontId="47" fillId="25" borderId="75" xfId="0" applyNumberFormat="1" applyFont="1" applyFill="1" applyBorder="1" applyAlignment="1" applyProtection="1">
      <alignment vertical="center" shrinkToFit="1"/>
      <protection locked="0"/>
    </xf>
    <xf numFmtId="174" fontId="47" fillId="25" borderId="76" xfId="0" applyNumberFormat="1" applyFont="1" applyFill="1" applyBorder="1" applyAlignment="1" applyProtection="1">
      <alignment vertical="center" shrinkToFit="1"/>
      <protection locked="0"/>
    </xf>
    <xf numFmtId="174" fontId="47" fillId="17" borderId="74" xfId="0" applyNumberFormat="1" applyFont="1" applyFill="1" applyBorder="1" applyAlignment="1" applyProtection="1">
      <alignment vertical="center" shrinkToFit="1"/>
      <protection locked="0"/>
    </xf>
    <xf numFmtId="174" fontId="47" fillId="17" borderId="73" xfId="0" applyNumberFormat="1" applyFont="1" applyFill="1" applyBorder="1" applyAlignment="1" applyProtection="1">
      <alignment vertical="center" shrinkToFit="1"/>
      <protection locked="0"/>
    </xf>
    <xf numFmtId="174" fontId="47" fillId="17" borderId="75" xfId="0" applyNumberFormat="1" applyFont="1" applyFill="1" applyBorder="1" applyAlignment="1" applyProtection="1">
      <alignment vertical="center" shrinkToFit="1"/>
      <protection locked="0"/>
    </xf>
    <xf numFmtId="174" fontId="47" fillId="17" borderId="76" xfId="0" applyNumberFormat="1" applyFont="1" applyFill="1" applyBorder="1" applyAlignment="1" applyProtection="1">
      <alignment vertical="center" shrinkToFit="1"/>
      <protection locked="0"/>
    </xf>
    <xf numFmtId="0" fontId="19" fillId="31" borderId="0" xfId="0" applyFont="1" applyFill="1" applyBorder="1" applyAlignment="1" applyProtection="1">
      <alignment horizontal="left"/>
      <protection hidden="1"/>
    </xf>
    <xf numFmtId="0" fontId="0" fillId="0" borderId="0" xfId="0" applyNumberFormat="1" applyFill="1" applyBorder="1" applyAlignment="1" applyProtection="1">
      <alignment horizontal="left" vertical="center"/>
      <protection hidden="1"/>
    </xf>
    <xf numFmtId="0" fontId="0" fillId="0" borderId="0" xfId="0" applyNumberFormat="1" applyFill="1" applyBorder="1" applyAlignment="1" applyProtection="1">
      <alignment horizontal="left" vertical="center"/>
      <protection locked="0"/>
    </xf>
    <xf numFmtId="0" fontId="23" fillId="0" borderId="0" xfId="0" applyNumberFormat="1" applyFont="1" applyFill="1" applyBorder="1" applyAlignment="1" applyProtection="1">
      <alignment vertical="center"/>
      <protection hidden="1"/>
    </xf>
    <xf numFmtId="0" fontId="22" fillId="4" borderId="25" xfId="0" applyFont="1" applyFill="1" applyBorder="1" applyAlignment="1" applyProtection="1">
      <alignment horizontal="left" vertical="center" wrapText="1"/>
      <protection hidden="1"/>
    </xf>
    <xf numFmtId="0" fontId="22" fillId="4" borderId="52" xfId="0" applyFont="1" applyFill="1" applyBorder="1" applyAlignment="1" applyProtection="1">
      <alignment horizontal="left" vertical="center" wrapText="1"/>
      <protection hidden="1"/>
    </xf>
    <xf numFmtId="0" fontId="22" fillId="4" borderId="14" xfId="0" applyFont="1" applyFill="1" applyBorder="1" applyAlignment="1" applyProtection="1">
      <alignment horizontal="left" vertical="center" wrapText="1"/>
      <protection hidden="1"/>
    </xf>
    <xf numFmtId="0" fontId="22" fillId="4" borderId="66" xfId="0" applyFont="1" applyFill="1" applyBorder="1" applyAlignment="1" applyProtection="1">
      <alignment horizontal="left" vertical="center" wrapText="1"/>
      <protection hidden="1"/>
    </xf>
    <xf numFmtId="0" fontId="22" fillId="4" borderId="18" xfId="0" applyFont="1" applyFill="1" applyBorder="1" applyAlignment="1" applyProtection="1">
      <alignment horizontal="left" vertical="center" wrapText="1"/>
      <protection hidden="1"/>
    </xf>
    <xf numFmtId="0" fontId="22" fillId="4" borderId="35" xfId="0" applyFont="1" applyFill="1" applyBorder="1" applyAlignment="1" applyProtection="1">
      <alignment horizontal="left" vertical="center" wrapText="1"/>
      <protection hidden="1"/>
    </xf>
    <xf numFmtId="0" fontId="22" fillId="23" borderId="0" xfId="0" applyFont="1" applyFill="1" applyBorder="1" applyAlignment="1" applyProtection="1">
      <alignment horizontal="left" vertical="center" wrapText="1"/>
      <protection hidden="1"/>
    </xf>
    <xf numFmtId="0" fontId="22" fillId="4" borderId="77" xfId="0" applyFont="1" applyFill="1" applyBorder="1" applyAlignment="1" applyProtection="1">
      <alignment horizontal="left" vertical="center" wrapText="1"/>
      <protection hidden="1"/>
    </xf>
    <xf numFmtId="0" fontId="22" fillId="4" borderId="66" xfId="0" applyFont="1" applyFill="1" applyBorder="1" applyAlignment="1" applyProtection="1">
      <alignment horizontal="left" shrinkToFit="1"/>
      <protection hidden="1"/>
    </xf>
    <xf numFmtId="0" fontId="22" fillId="4" borderId="35" xfId="0" applyFont="1" applyFill="1" applyBorder="1" applyAlignment="1" applyProtection="1">
      <alignment horizontal="left" wrapText="1"/>
      <protection hidden="1"/>
    </xf>
    <xf numFmtId="0" fontId="22" fillId="4" borderId="66" xfId="0" applyFont="1" applyFill="1" applyBorder="1" applyAlignment="1" applyProtection="1">
      <alignment horizontal="left" wrapText="1"/>
      <protection hidden="1"/>
    </xf>
    <xf numFmtId="0" fontId="49" fillId="17" borderId="26" xfId="0" applyFont="1" applyFill="1" applyBorder="1" applyAlignment="1" applyProtection="1">
      <alignment horizontal="center" shrinkToFit="1"/>
      <protection hidden="1"/>
    </xf>
    <xf numFmtId="0" fontId="51" fillId="17" borderId="0" xfId="0" applyFont="1" applyFill="1" applyBorder="1" applyAlignment="1" applyProtection="1">
      <alignment horizontal="left" shrinkToFit="1"/>
      <protection hidden="1"/>
    </xf>
    <xf numFmtId="3" fontId="51" fillId="0" borderId="0" xfId="0" applyNumberFormat="1" applyFont="1" applyFill="1" applyBorder="1" applyAlignment="1" applyProtection="1">
      <alignment horizontal="center" shrinkToFit="1"/>
      <protection hidden="1"/>
    </xf>
    <xf numFmtId="0" fontId="51" fillId="17" borderId="56" xfId="0" applyFont="1" applyFill="1" applyBorder="1" applyAlignment="1" applyProtection="1">
      <alignment horizontal="center"/>
      <protection hidden="1"/>
    </xf>
    <xf numFmtId="0" fontId="53" fillId="17" borderId="43" xfId="0" applyFont="1" applyFill="1" applyBorder="1" applyAlignment="1" applyProtection="1">
      <alignment horizontal="center" shrinkToFit="1"/>
      <protection hidden="1"/>
    </xf>
    <xf numFmtId="0" fontId="55" fillId="0" borderId="0" xfId="0" applyFont="1" applyBorder="1" applyAlignment="1" applyProtection="1">
      <alignment horizontal="left"/>
      <protection hidden="1"/>
    </xf>
    <xf numFmtId="0" fontId="56" fillId="0" borderId="0" xfId="0" applyFont="1" applyBorder="1" applyAlignment="1" applyProtection="1">
      <alignment horizontal="left"/>
      <protection hidden="1"/>
    </xf>
    <xf numFmtId="171" fontId="59" fillId="0" borderId="0" xfId="0" applyNumberFormat="1" applyFont="1" applyFill="1" applyBorder="1" applyAlignment="1" applyProtection="1">
      <alignment horizontal="center" shrinkToFit="1"/>
      <protection locked="0"/>
    </xf>
    <xf numFmtId="0" fontId="62" fillId="0" borderId="0" xfId="0" applyFont="1" applyBorder="1" applyAlignment="1" applyProtection="1">
      <alignment horizontal="left" shrinkToFit="1"/>
      <protection hidden="1"/>
    </xf>
    <xf numFmtId="0" fontId="56" fillId="0" borderId="0" xfId="0" applyFont="1" applyBorder="1" applyAlignment="1" applyProtection="1">
      <alignment horizontal="left" shrinkToFit="1"/>
      <protection hidden="1"/>
    </xf>
    <xf numFmtId="1" fontId="61" fillId="17" borderId="0" xfId="0" applyNumberFormat="1" applyFont="1" applyFill="1" applyBorder="1" applyAlignment="1" applyProtection="1">
      <alignment horizontal="center" shrinkToFit="1"/>
      <protection locked="0"/>
    </xf>
    <xf numFmtId="0" fontId="61" fillId="17" borderId="0" xfId="0" applyFont="1" applyFill="1" applyBorder="1" applyAlignment="1" applyProtection="1">
      <alignment horizontal="center" shrinkToFit="1"/>
      <protection locked="0"/>
    </xf>
    <xf numFmtId="0" fontId="47" fillId="0" borderId="0" xfId="0" applyFont="1" applyBorder="1" applyAlignment="1" applyProtection="1">
      <alignment horizontal="center" shrinkToFit="1"/>
      <protection hidden="1"/>
    </xf>
    <xf numFmtId="0" fontId="47" fillId="0" borderId="0" xfId="0" applyFont="1" applyBorder="1" applyAlignment="1" applyProtection="1">
      <alignment horizontal="left"/>
      <protection hidden="1"/>
    </xf>
    <xf numFmtId="0" fontId="62" fillId="0" borderId="0" xfId="0" applyFont="1" applyBorder="1" applyAlignment="1" applyProtection="1">
      <alignment horizontal="left" shrinkToFit="1"/>
      <protection locked="0"/>
    </xf>
    <xf numFmtId="0" fontId="63" fillId="0" borderId="0" xfId="0" applyFont="1" applyFill="1" applyBorder="1" applyAlignment="1" applyProtection="1">
      <alignment/>
      <protection hidden="1"/>
    </xf>
    <xf numFmtId="49" fontId="47" fillId="17" borderId="0" xfId="0" applyNumberFormat="1" applyFont="1" applyFill="1" applyBorder="1" applyAlignment="1" applyProtection="1">
      <alignment horizontal="left" vertical="center" shrinkToFit="1"/>
      <protection hidden="1"/>
    </xf>
    <xf numFmtId="0" fontId="45" fillId="0" borderId="0" xfId="0" applyFont="1" applyBorder="1" applyAlignment="1" applyProtection="1">
      <alignment shrinkToFit="1"/>
      <protection hidden="1"/>
    </xf>
    <xf numFmtId="49" fontId="61" fillId="25" borderId="0" xfId="0" applyNumberFormat="1" applyFont="1" applyFill="1" applyBorder="1" applyAlignment="1" applyProtection="1">
      <alignment horizontal="center" vertical="center" shrinkToFit="1"/>
      <protection locked="0"/>
    </xf>
    <xf numFmtId="0" fontId="45" fillId="0" borderId="0" xfId="0" applyFont="1" applyFill="1" applyBorder="1" applyAlignment="1" applyProtection="1">
      <alignment horizontal="left" shrinkToFit="1"/>
      <protection hidden="1"/>
    </xf>
    <xf numFmtId="49" fontId="61" fillId="25" borderId="0" xfId="0" applyNumberFormat="1" applyFont="1" applyFill="1" applyBorder="1" applyAlignment="1" applyProtection="1">
      <alignment horizontal="left" vertical="center" shrinkToFit="1"/>
      <protection locked="0"/>
    </xf>
    <xf numFmtId="166" fontId="61" fillId="25" borderId="0" xfId="0" applyNumberFormat="1" applyFont="1" applyFill="1" applyBorder="1" applyAlignment="1" applyProtection="1">
      <alignment horizontal="center" vertical="center" shrinkToFit="1"/>
      <protection locked="0"/>
    </xf>
    <xf numFmtId="0" fontId="45" fillId="0" borderId="0" xfId="0" applyFont="1" applyFill="1" applyBorder="1" applyAlignment="1" applyProtection="1">
      <alignment/>
      <protection hidden="1"/>
    </xf>
    <xf numFmtId="0" fontId="45" fillId="0" borderId="0" xfId="0" applyFont="1" applyFill="1" applyBorder="1" applyAlignment="1" applyProtection="1">
      <alignment horizontal="center" shrinkToFit="1"/>
      <protection hidden="1"/>
    </xf>
    <xf numFmtId="0" fontId="63" fillId="0" borderId="0" xfId="0" applyFont="1" applyFill="1" applyBorder="1" applyAlignment="1" applyProtection="1">
      <alignment horizontal="left"/>
      <protection hidden="1"/>
    </xf>
    <xf numFmtId="49" fontId="70" fillId="17" borderId="0" xfId="0" applyNumberFormat="1" applyFont="1" applyFill="1" applyBorder="1" applyAlignment="1" applyProtection="1">
      <alignment horizontal="center" vertical="center" shrinkToFit="1"/>
      <protection hidden="1"/>
    </xf>
    <xf numFmtId="0" fontId="45" fillId="0" borderId="0" xfId="0" applyFont="1" applyFill="1" applyBorder="1" applyAlignment="1" applyProtection="1">
      <alignment horizontal="left"/>
      <protection hidden="1"/>
    </xf>
    <xf numFmtId="0" fontId="61" fillId="25" borderId="0" xfId="0" applyNumberFormat="1" applyFont="1" applyFill="1" applyBorder="1" applyAlignment="1" applyProtection="1">
      <alignment horizontal="left" vertical="center" shrinkToFit="1"/>
      <protection locked="0"/>
    </xf>
    <xf numFmtId="49" fontId="61" fillId="25" borderId="0" xfId="0" applyNumberFormat="1" applyFont="1" applyFill="1" applyBorder="1" applyAlignment="1" applyProtection="1">
      <alignment horizontal="left" shrinkToFit="1"/>
      <protection locked="0"/>
    </xf>
    <xf numFmtId="0" fontId="56" fillId="0" borderId="0" xfId="0" applyFont="1" applyFill="1" applyBorder="1" applyAlignment="1" applyProtection="1">
      <alignment horizontal="left" shrinkToFit="1"/>
      <protection hidden="1"/>
    </xf>
    <xf numFmtId="0" fontId="61" fillId="25" borderId="0" xfId="0" applyNumberFormat="1" applyFont="1" applyFill="1" applyBorder="1" applyAlignment="1" applyProtection="1">
      <alignment horizontal="left" shrinkToFit="1"/>
      <protection locked="0"/>
    </xf>
    <xf numFmtId="0" fontId="73" fillId="0" borderId="0" xfId="0" applyFont="1" applyFill="1" applyBorder="1" applyAlignment="1" applyProtection="1">
      <alignment horizontal="left" shrinkToFit="1"/>
      <protection hidden="1"/>
    </xf>
    <xf numFmtId="0" fontId="75" fillId="25" borderId="0" xfId="0" applyNumberFormat="1" applyFont="1" applyFill="1" applyBorder="1" applyAlignment="1" applyProtection="1">
      <alignment horizontal="center" shrinkToFit="1"/>
      <protection locked="0"/>
    </xf>
    <xf numFmtId="0" fontId="66" fillId="0" borderId="0" xfId="0" applyFont="1" applyBorder="1" applyAlignment="1" applyProtection="1">
      <alignment horizontal="left" shrinkToFit="1"/>
      <protection hidden="1"/>
    </xf>
    <xf numFmtId="0" fontId="66" fillId="0" borderId="0" xfId="0" applyFont="1" applyBorder="1" applyAlignment="1" applyProtection="1">
      <alignment horizontal="center" shrinkToFit="1"/>
      <protection hidden="1"/>
    </xf>
    <xf numFmtId="0" fontId="47" fillId="25" borderId="0" xfId="0" applyFont="1" applyFill="1" applyBorder="1" applyAlignment="1" applyProtection="1">
      <alignment horizontal="left" shrinkToFit="1"/>
      <protection locked="0"/>
    </xf>
    <xf numFmtId="0" fontId="56" fillId="0" borderId="0" xfId="0" applyFont="1" applyFill="1" applyBorder="1" applyAlignment="1" applyProtection="1">
      <alignment horizontal="left"/>
      <protection hidden="1"/>
    </xf>
    <xf numFmtId="0" fontId="24" fillId="32" borderId="78" xfId="43" applyFont="1" applyFill="1" applyBorder="1" applyAlignment="1" applyProtection="1">
      <alignment horizontal="center"/>
      <protection hidden="1"/>
    </xf>
    <xf numFmtId="0" fontId="114" fillId="32" borderId="79" xfId="0" applyFont="1" applyFill="1" applyBorder="1" applyAlignment="1" applyProtection="1">
      <alignment horizontal="center"/>
      <protection hidden="1"/>
    </xf>
    <xf numFmtId="0" fontId="114" fillId="32" borderId="80" xfId="0" applyFont="1" applyFill="1" applyBorder="1" applyAlignment="1" applyProtection="1">
      <alignment horizontal="center"/>
      <protection hidden="1"/>
    </xf>
    <xf numFmtId="0" fontId="45" fillId="25" borderId="0" xfId="0" applyFont="1" applyFill="1" applyBorder="1" applyAlignment="1" applyProtection="1">
      <alignment horizontal="left" shrinkToFit="1"/>
      <protection locked="0"/>
    </xf>
    <xf numFmtId="0" fontId="24" fillId="25" borderId="0" xfId="43" applyFont="1" applyFill="1" applyBorder="1" applyAlignment="1" applyProtection="1">
      <alignment horizontal="left" shrinkToFit="1"/>
      <protection locked="0"/>
    </xf>
    <xf numFmtId="0" fontId="0" fillId="25" borderId="0" xfId="0" applyFill="1" applyAlignment="1" applyProtection="1">
      <alignment shrinkToFit="1"/>
      <protection locked="0"/>
    </xf>
    <xf numFmtId="49" fontId="47" fillId="0" borderId="56" xfId="0" applyNumberFormat="1" applyFont="1" applyBorder="1" applyAlignment="1" applyProtection="1">
      <alignment horizontal="justify"/>
      <protection hidden="1"/>
    </xf>
    <xf numFmtId="0" fontId="57" fillId="0" borderId="0" xfId="0" applyFont="1" applyFill="1" applyBorder="1" applyAlignment="1" applyProtection="1">
      <alignment/>
      <protection hidden="1"/>
    </xf>
    <xf numFmtId="49" fontId="47" fillId="17" borderId="63" xfId="0" applyNumberFormat="1" applyFont="1" applyFill="1" applyBorder="1" applyAlignment="1" applyProtection="1">
      <alignment shrinkToFit="1"/>
      <protection locked="0"/>
    </xf>
    <xf numFmtId="49" fontId="47" fillId="17" borderId="63" xfId="0" applyNumberFormat="1" applyFont="1" applyFill="1" applyBorder="1" applyAlignment="1" applyProtection="1">
      <alignment horizontal="center" shrinkToFit="1"/>
      <protection locked="0"/>
    </xf>
    <xf numFmtId="0" fontId="84" fillId="0" borderId="45" xfId="0" applyFont="1" applyBorder="1" applyAlignment="1" applyProtection="1">
      <alignment horizontal="left" shrinkToFit="1"/>
      <protection hidden="1"/>
    </xf>
    <xf numFmtId="0" fontId="84" fillId="0" borderId="23" xfId="0" applyFont="1" applyBorder="1" applyAlignment="1" applyProtection="1">
      <alignment horizontal="left" shrinkToFit="1"/>
      <protection hidden="1"/>
    </xf>
    <xf numFmtId="0" fontId="61" fillId="0" borderId="81" xfId="0" applyFont="1" applyBorder="1" applyAlignment="1" applyProtection="1">
      <alignment shrinkToFit="1"/>
      <protection hidden="1"/>
    </xf>
    <xf numFmtId="0" fontId="79" fillId="0" borderId="43" xfId="0" applyFont="1" applyBorder="1" applyAlignment="1" applyProtection="1">
      <alignment horizontal="center"/>
      <protection hidden="1"/>
    </xf>
    <xf numFmtId="0" fontId="79" fillId="0" borderId="20" xfId="0" applyFont="1" applyBorder="1" applyAlignment="1" applyProtection="1">
      <alignment horizontal="center"/>
      <protection hidden="1"/>
    </xf>
    <xf numFmtId="0" fontId="79" fillId="0" borderId="10" xfId="0" applyFont="1" applyBorder="1" applyAlignment="1" applyProtection="1">
      <alignment horizontal="center"/>
      <protection hidden="1"/>
    </xf>
    <xf numFmtId="0" fontId="79" fillId="0" borderId="59" xfId="0" applyFont="1" applyBorder="1" applyAlignment="1" applyProtection="1">
      <alignment horizontal="center"/>
      <protection hidden="1"/>
    </xf>
    <xf numFmtId="0" fontId="84" fillId="0" borderId="76" xfId="0" applyFont="1" applyBorder="1" applyAlignment="1" applyProtection="1">
      <alignment horizontal="center" wrapText="1"/>
      <protection hidden="1"/>
    </xf>
    <xf numFmtId="0" fontId="84" fillId="0" borderId="65" xfId="0" applyFont="1" applyBorder="1" applyAlignment="1" applyProtection="1">
      <alignment horizontal="center" wrapText="1"/>
      <protection hidden="1"/>
    </xf>
    <xf numFmtId="0" fontId="119" fillId="0" borderId="0" xfId="0" applyFont="1" applyBorder="1" applyAlignment="1" applyProtection="1">
      <alignment horizontal="center" wrapText="1"/>
      <protection hidden="1"/>
    </xf>
    <xf numFmtId="0" fontId="85" fillId="0" borderId="45" xfId="0" applyFont="1" applyBorder="1" applyAlignment="1" applyProtection="1">
      <alignment horizontal="justify" wrapText="1"/>
      <protection hidden="1"/>
    </xf>
    <xf numFmtId="0" fontId="85" fillId="0" borderId="23" xfId="0" applyFont="1" applyBorder="1" applyAlignment="1" applyProtection="1">
      <alignment horizontal="justify" wrapText="1"/>
      <protection hidden="1"/>
    </xf>
    <xf numFmtId="0" fontId="84" fillId="0" borderId="45" xfId="0" applyFont="1" applyBorder="1" applyAlignment="1" applyProtection="1">
      <alignment shrinkToFit="1"/>
      <protection hidden="1"/>
    </xf>
    <xf numFmtId="0" fontId="84" fillId="0" borderId="23" xfId="0" applyFont="1" applyBorder="1" applyAlignment="1" applyProtection="1">
      <alignment shrinkToFit="1"/>
      <protection hidden="1"/>
    </xf>
    <xf numFmtId="173" fontId="90" fillId="22" borderId="0" xfId="40" applyNumberFormat="1" applyFont="1" applyFill="1" applyBorder="1" applyAlignment="1" applyProtection="1">
      <alignment horizontal="center"/>
      <protection hidden="1"/>
    </xf>
    <xf numFmtId="0" fontId="85" fillId="0" borderId="45" xfId="0" applyFont="1" applyBorder="1" applyAlignment="1" applyProtection="1">
      <alignment wrapText="1" shrinkToFit="1"/>
      <protection hidden="1"/>
    </xf>
    <xf numFmtId="0" fontId="85" fillId="0" borderId="23" xfId="0" applyFont="1" applyBorder="1" applyAlignment="1" applyProtection="1">
      <alignment wrapText="1" shrinkToFit="1"/>
      <protection hidden="1"/>
    </xf>
    <xf numFmtId="173" fontId="86" fillId="22" borderId="10" xfId="40" applyNumberFormat="1" applyFont="1" applyFill="1" applyBorder="1" applyAlignment="1" applyProtection="1">
      <alignment horizontal="center" vertical="center"/>
      <protection hidden="1"/>
    </xf>
    <xf numFmtId="0" fontId="86" fillId="22" borderId="10" xfId="40" applyNumberFormat="1" applyFont="1" applyFill="1" applyBorder="1" applyAlignment="1" applyProtection="1">
      <alignment horizontal="center" vertical="center"/>
      <protection hidden="1"/>
    </xf>
    <xf numFmtId="0" fontId="89" fillId="22" borderId="0" xfId="0" applyFont="1" applyFill="1" applyBorder="1" applyAlignment="1" applyProtection="1">
      <alignment horizontal="center"/>
      <protection hidden="1"/>
    </xf>
    <xf numFmtId="0" fontId="84" fillId="0" borderId="45" xfId="0" applyFont="1" applyBorder="1" applyAlignment="1" applyProtection="1">
      <alignment wrapText="1" shrinkToFit="1"/>
      <protection hidden="1"/>
    </xf>
    <xf numFmtId="0" fontId="84" fillId="0" borderId="23" xfId="0" applyFont="1" applyBorder="1" applyAlignment="1" applyProtection="1">
      <alignment wrapText="1" shrinkToFit="1"/>
      <protection hidden="1"/>
    </xf>
    <xf numFmtId="0" fontId="85" fillId="0" borderId="45" xfId="0" applyFont="1" applyBorder="1" applyAlignment="1" applyProtection="1">
      <alignment horizontal="justify" shrinkToFit="1"/>
      <protection hidden="1"/>
    </xf>
    <xf numFmtId="0" fontId="85" fillId="0" borderId="23" xfId="0" applyFont="1" applyBorder="1" applyAlignment="1" applyProtection="1">
      <alignment horizontal="justify" shrinkToFit="1"/>
      <protection hidden="1"/>
    </xf>
    <xf numFmtId="173" fontId="86" fillId="22" borderId="10" xfId="40" applyNumberFormat="1" applyFont="1" applyFill="1" applyBorder="1" applyAlignment="1" applyProtection="1">
      <alignment horizontal="center"/>
      <protection hidden="1"/>
    </xf>
    <xf numFmtId="0" fontId="93" fillId="0" borderId="45" xfId="0" applyFont="1" applyBorder="1" applyAlignment="1" applyProtection="1">
      <alignment wrapText="1" shrinkToFit="1"/>
      <protection hidden="1"/>
    </xf>
    <xf numFmtId="0" fontId="93" fillId="0" borderId="23" xfId="0" applyFont="1" applyBorder="1" applyAlignment="1" applyProtection="1">
      <alignment wrapText="1" shrinkToFit="1"/>
      <protection hidden="1"/>
    </xf>
    <xf numFmtId="173" fontId="86" fillId="22" borderId="0" xfId="40" applyNumberFormat="1" applyFont="1" applyFill="1" applyBorder="1" applyAlignment="1" applyProtection="1">
      <alignment horizontal="center" vertical="center"/>
      <protection hidden="1"/>
    </xf>
    <xf numFmtId="49" fontId="84" fillId="17" borderId="45" xfId="0" applyNumberFormat="1" applyFont="1" applyFill="1" applyBorder="1" applyAlignment="1" applyProtection="1">
      <alignment/>
      <protection locked="0"/>
    </xf>
    <xf numFmtId="49" fontId="84" fillId="17" borderId="23" xfId="0" applyNumberFormat="1" applyFont="1" applyFill="1" applyBorder="1" applyAlignment="1" applyProtection="1">
      <alignment/>
      <protection locked="0"/>
    </xf>
    <xf numFmtId="173" fontId="92" fillId="22" borderId="10" xfId="40" applyNumberFormat="1" applyFont="1" applyFill="1" applyBorder="1" applyAlignment="1" applyProtection="1">
      <alignment horizontal="center" vertical="center"/>
      <protection hidden="1"/>
    </xf>
    <xf numFmtId="0" fontId="87" fillId="22" borderId="0" xfId="0" applyFont="1" applyFill="1" applyBorder="1" applyAlignment="1" applyProtection="1">
      <alignment horizontal="center" wrapText="1" shrinkToFit="1"/>
      <protection hidden="1"/>
    </xf>
    <xf numFmtId="0" fontId="85" fillId="0" borderId="23" xfId="0" applyFont="1" applyBorder="1" applyAlignment="1" applyProtection="1">
      <alignment shrinkToFit="1"/>
      <protection hidden="1"/>
    </xf>
    <xf numFmtId="10" fontId="83" fillId="0" borderId="45" xfId="0" applyNumberFormat="1" applyFont="1" applyFill="1" applyBorder="1" applyAlignment="1" applyProtection="1">
      <alignment horizontal="center"/>
      <protection hidden="1"/>
    </xf>
    <xf numFmtId="10" fontId="83" fillId="0" borderId="23" xfId="0" applyNumberFormat="1" applyFont="1" applyFill="1" applyBorder="1" applyAlignment="1" applyProtection="1">
      <alignment horizontal="center"/>
      <protection hidden="1"/>
    </xf>
    <xf numFmtId="0" fontId="85" fillId="0" borderId="45" xfId="0" applyFont="1" applyBorder="1" applyAlignment="1" applyProtection="1">
      <alignment shrinkToFit="1"/>
      <protection hidden="1"/>
    </xf>
    <xf numFmtId="0" fontId="23" fillId="0" borderId="45" xfId="0" applyFont="1" applyBorder="1" applyAlignment="1" applyProtection="1">
      <alignment horizontal="right" shrinkToFit="1"/>
      <protection locked="0"/>
    </xf>
    <xf numFmtId="0" fontId="23" fillId="0" borderId="23" xfId="0" applyFont="1" applyBorder="1" applyAlignment="1" applyProtection="1">
      <alignment horizontal="right" shrinkToFit="1"/>
      <protection locked="0"/>
    </xf>
    <xf numFmtId="0" fontId="79" fillId="0" borderId="55" xfId="0" applyFont="1" applyBorder="1" applyAlignment="1" applyProtection="1">
      <alignment/>
      <protection hidden="1"/>
    </xf>
    <xf numFmtId="0" fontId="79" fillId="0" borderId="0" xfId="0" applyFont="1" applyBorder="1" applyAlignment="1" applyProtection="1">
      <alignment/>
      <protection hidden="1"/>
    </xf>
    <xf numFmtId="0" fontId="97" fillId="0" borderId="0" xfId="0" applyFont="1" applyBorder="1" applyAlignment="1" applyProtection="1">
      <alignment horizontal="center" vertical="center"/>
      <protection hidden="1"/>
    </xf>
    <xf numFmtId="0" fontId="41" fillId="0" borderId="0" xfId="0" applyFont="1" applyBorder="1" applyAlignment="1" applyProtection="1">
      <alignment/>
      <protection hidden="1"/>
    </xf>
    <xf numFmtId="49" fontId="41" fillId="0" borderId="0" xfId="0" applyNumberFormat="1" applyFont="1" applyBorder="1" applyAlignment="1" applyProtection="1">
      <alignment/>
      <protection hidden="1"/>
    </xf>
    <xf numFmtId="0" fontId="61" fillId="0" borderId="0" xfId="0" applyFont="1" applyBorder="1" applyAlignment="1" applyProtection="1">
      <alignment shrinkToFit="1"/>
      <protection hidden="1"/>
    </xf>
    <xf numFmtId="0" fontId="79" fillId="0" borderId="55" xfId="0" applyFont="1" applyBorder="1" applyAlignment="1" applyProtection="1">
      <alignment shrinkToFit="1"/>
      <protection hidden="1"/>
    </xf>
    <xf numFmtId="164" fontId="94" fillId="0" borderId="11" xfId="0" applyNumberFormat="1" applyFont="1" applyBorder="1" applyAlignment="1" applyProtection="1">
      <alignment horizontal="center"/>
      <protection locked="0"/>
    </xf>
    <xf numFmtId="0" fontId="88" fillId="0" borderId="0" xfId="0" applyFont="1" applyBorder="1" applyAlignment="1" applyProtection="1">
      <alignment shrinkToFit="1"/>
      <protection hidden="1"/>
    </xf>
    <xf numFmtId="174" fontId="83" fillId="25" borderId="78" xfId="0" applyNumberFormat="1" applyFont="1" applyFill="1" applyBorder="1" applyAlignment="1" applyProtection="1">
      <alignment horizontal="right" vertical="center" shrinkToFit="1"/>
      <protection locked="0"/>
    </xf>
    <xf numFmtId="0" fontId="0" fillId="25" borderId="79" xfId="0" applyFill="1" applyBorder="1" applyAlignment="1" applyProtection="1">
      <alignment shrinkToFit="1"/>
      <protection locked="0"/>
    </xf>
    <xf numFmtId="0" fontId="0" fillId="25" borderId="80" xfId="0" applyFill="1" applyBorder="1" applyAlignment="1" applyProtection="1">
      <alignment shrinkToFit="1"/>
      <protection locked="0"/>
    </xf>
    <xf numFmtId="0" fontId="84" fillId="0" borderId="55" xfId="0" applyFont="1" applyBorder="1" applyAlignment="1" applyProtection="1">
      <alignment shrinkToFit="1"/>
      <protection hidden="1"/>
    </xf>
    <xf numFmtId="0" fontId="84" fillId="0" borderId="0" xfId="0" applyFont="1" applyBorder="1" applyAlignment="1" applyProtection="1">
      <alignment shrinkToFit="1"/>
      <protection hidden="1"/>
    </xf>
    <xf numFmtId="0" fontId="61" fillId="25" borderId="63" xfId="0" applyNumberFormat="1" applyFont="1" applyFill="1" applyBorder="1" applyAlignment="1" applyProtection="1">
      <alignment shrinkToFit="1"/>
      <protection locked="0"/>
    </xf>
    <xf numFmtId="0" fontId="46" fillId="0" borderId="63" xfId="0" applyFont="1" applyBorder="1" applyAlignment="1" applyProtection="1">
      <alignment/>
      <protection hidden="1"/>
    </xf>
    <xf numFmtId="0" fontId="99" fillId="0" borderId="0" xfId="0" applyFont="1" applyBorder="1" applyAlignment="1">
      <alignment wrapText="1"/>
    </xf>
    <xf numFmtId="0" fontId="46" fillId="0" borderId="0" xfId="0" applyFont="1" applyBorder="1" applyAlignment="1" applyProtection="1">
      <alignment shrinkToFit="1"/>
      <protection hidden="1"/>
    </xf>
    <xf numFmtId="0" fontId="79" fillId="26" borderId="10" xfId="0" applyFont="1" applyFill="1" applyBorder="1" applyAlignment="1" applyProtection="1">
      <alignment shrinkToFit="1"/>
      <protection locked="0"/>
    </xf>
    <xf numFmtId="0" fontId="46" fillId="0" borderId="0" xfId="0" applyFont="1" applyBorder="1" applyAlignment="1" applyProtection="1">
      <alignment horizontal="left"/>
      <protection hidden="1"/>
    </xf>
    <xf numFmtId="0" fontId="47" fillId="17" borderId="82" xfId="0" applyFont="1" applyFill="1" applyBorder="1" applyAlignment="1" applyProtection="1">
      <alignment horizontal="right"/>
      <protection hidden="1"/>
    </xf>
    <xf numFmtId="0" fontId="46" fillId="0" borderId="46" xfId="0" applyFont="1" applyBorder="1" applyAlignment="1" applyProtection="1">
      <alignment/>
      <protection hidden="1"/>
    </xf>
    <xf numFmtId="0" fontId="46" fillId="0" borderId="0" xfId="0" applyFont="1" applyBorder="1" applyAlignment="1" applyProtection="1">
      <alignment/>
      <protection hidden="1"/>
    </xf>
    <xf numFmtId="0" fontId="46" fillId="0" borderId="55" xfId="0" applyFont="1" applyBorder="1" applyAlignment="1" applyProtection="1">
      <alignment/>
      <protection hidden="1"/>
    </xf>
    <xf numFmtId="0" fontId="46" fillId="0" borderId="0" xfId="0" applyFont="1" applyBorder="1" applyAlignment="1" applyProtection="1">
      <alignment wrapText="1"/>
      <protection hidden="1"/>
    </xf>
    <xf numFmtId="0" fontId="46" fillId="0" borderId="0" xfId="0" applyFont="1" applyBorder="1" applyAlignment="1" applyProtection="1">
      <alignment horizontal="left" wrapText="1"/>
      <protection hidden="1"/>
    </xf>
    <xf numFmtId="173" fontId="47" fillId="17" borderId="10" xfId="40" applyNumberFormat="1" applyFont="1" applyFill="1" applyBorder="1" applyAlignment="1" applyProtection="1">
      <alignment horizontal="center" shrinkToFit="1"/>
      <protection locked="0"/>
    </xf>
    <xf numFmtId="0" fontId="46" fillId="0" borderId="0" xfId="0" applyFont="1" applyFill="1" applyBorder="1" applyAlignment="1" applyProtection="1">
      <alignment horizontal="center" shrinkToFit="1"/>
      <protection hidden="1"/>
    </xf>
    <xf numFmtId="0" fontId="61" fillId="0" borderId="63" xfId="0" applyFont="1" applyFill="1" applyBorder="1" applyAlignment="1" applyProtection="1">
      <alignment horizontal="right" shrinkToFit="1"/>
      <protection hidden="1"/>
    </xf>
    <xf numFmtId="0" fontId="47" fillId="0" borderId="0" xfId="0" applyFont="1" applyBorder="1" applyAlignment="1" applyProtection="1">
      <alignment horizontal="center" wrapText="1"/>
      <protection hidden="1"/>
    </xf>
    <xf numFmtId="0" fontId="46" fillId="0" borderId="83" xfId="0" applyFont="1" applyBorder="1" applyAlignment="1" applyProtection="1">
      <alignment/>
      <protection hidden="1"/>
    </xf>
    <xf numFmtId="0" fontId="47" fillId="0" borderId="46" xfId="0" applyFont="1" applyBorder="1" applyAlignment="1" applyProtection="1">
      <alignment horizontal="center"/>
      <protection hidden="1"/>
    </xf>
    <xf numFmtId="0" fontId="47" fillId="0" borderId="55" xfId="0" applyFont="1" applyBorder="1" applyAlignment="1" applyProtection="1">
      <alignment horizontal="left"/>
      <protection hidden="1"/>
    </xf>
    <xf numFmtId="0" fontId="46" fillId="0" borderId="62" xfId="0" applyFont="1" applyBorder="1" applyAlignment="1" applyProtection="1">
      <alignment/>
      <protection hidden="1"/>
    </xf>
    <xf numFmtId="0" fontId="46" fillId="0" borderId="23" xfId="0" applyFont="1" applyBorder="1" applyAlignment="1" applyProtection="1">
      <alignment/>
      <protection hidden="1"/>
    </xf>
    <xf numFmtId="0" fontId="103" fillId="0" borderId="0" xfId="0" applyFont="1" applyBorder="1" applyAlignment="1" applyProtection="1">
      <alignment horizontal="center"/>
      <protection hidden="1"/>
    </xf>
    <xf numFmtId="0" fontId="47" fillId="17" borderId="56" xfId="0" applyFont="1" applyFill="1" applyBorder="1" applyAlignment="1" applyProtection="1">
      <alignment horizontal="center"/>
      <protection hidden="1"/>
    </xf>
    <xf numFmtId="0" fontId="105" fillId="17" borderId="43" xfId="0" applyFont="1" applyFill="1" applyBorder="1" applyAlignment="1" applyProtection="1">
      <alignment horizontal="center"/>
      <protection hidden="1"/>
    </xf>
    <xf numFmtId="0" fontId="47" fillId="17" borderId="51" xfId="0" applyFont="1" applyFill="1" applyBorder="1" applyAlignment="1" applyProtection="1">
      <alignment/>
      <protection hidden="1"/>
    </xf>
    <xf numFmtId="0" fontId="46" fillId="17" borderId="46" xfId="0" applyFont="1" applyFill="1" applyBorder="1" applyAlignment="1" applyProtection="1">
      <alignment shrinkToFit="1"/>
      <protection hidden="1"/>
    </xf>
    <xf numFmtId="0" fontId="46" fillId="17" borderId="11" xfId="0" applyFont="1" applyFill="1" applyBorder="1" applyAlignment="1" applyProtection="1">
      <alignment/>
      <protection hidden="1"/>
    </xf>
    <xf numFmtId="49" fontId="61" fillId="17" borderId="56" xfId="0" applyNumberFormat="1" applyFont="1" applyFill="1" applyBorder="1" applyAlignment="1" applyProtection="1">
      <alignment shrinkToFit="1"/>
      <protection hidden="1"/>
    </xf>
    <xf numFmtId="0" fontId="61" fillId="17" borderId="56" xfId="0" applyFont="1" applyFill="1" applyBorder="1" applyAlignment="1" applyProtection="1">
      <alignment shrinkToFit="1"/>
      <protection hidden="1"/>
    </xf>
    <xf numFmtId="177" fontId="61" fillId="17" borderId="55" xfId="0" applyNumberFormat="1" applyFont="1" applyFill="1" applyBorder="1" applyAlignment="1" applyProtection="1">
      <alignment horizontal="left" shrinkToFit="1"/>
      <protection hidden="1"/>
    </xf>
    <xf numFmtId="0" fontId="46" fillId="17" borderId="20" xfId="0" applyFont="1" applyFill="1" applyBorder="1" applyAlignment="1" applyProtection="1">
      <alignment/>
      <protection hidden="1"/>
    </xf>
    <xf numFmtId="0" fontId="47" fillId="17" borderId="42" xfId="0" applyNumberFormat="1" applyFont="1" applyFill="1" applyBorder="1" applyAlignment="1" applyProtection="1">
      <alignment horizontal="left" shrinkToFit="1"/>
      <protection hidden="1"/>
    </xf>
    <xf numFmtId="0" fontId="47" fillId="0" borderId="59" xfId="0" applyFont="1" applyBorder="1" applyAlignment="1" applyProtection="1">
      <alignment vertical="top"/>
      <protection hidden="1"/>
    </xf>
    <xf numFmtId="0" fontId="57" fillId="0" borderId="0" xfId="0" applyFont="1" applyBorder="1" applyAlignment="1" applyProtection="1">
      <alignment horizontal="center" wrapText="1"/>
      <protection hidden="1"/>
    </xf>
    <xf numFmtId="0" fontId="47" fillId="0" borderId="45" xfId="0" applyFont="1" applyBorder="1" applyAlignment="1" applyProtection="1">
      <alignment wrapText="1"/>
      <protection hidden="1"/>
    </xf>
    <xf numFmtId="0" fontId="57" fillId="0" borderId="0" xfId="0" applyFont="1" applyBorder="1" applyAlignment="1" applyProtection="1">
      <alignment/>
      <protection hidden="1"/>
    </xf>
    <xf numFmtId="0" fontId="46" fillId="0" borderId="45" xfId="0" applyFont="1" applyBorder="1" applyAlignment="1" applyProtection="1">
      <alignment wrapText="1"/>
      <protection hidden="1"/>
    </xf>
    <xf numFmtId="0" fontId="46" fillId="0" borderId="42" xfId="0" applyFont="1" applyBorder="1" applyAlignment="1" applyProtection="1">
      <alignment wrapText="1"/>
      <protection hidden="1"/>
    </xf>
    <xf numFmtId="0" fontId="61" fillId="0" borderId="63" xfId="0" applyFont="1" applyFill="1" applyBorder="1" applyAlignment="1" applyProtection="1">
      <alignment shrinkToFit="1"/>
      <protection hidden="1"/>
    </xf>
    <xf numFmtId="0" fontId="46" fillId="0" borderId="84" xfId="0" applyFont="1" applyBorder="1" applyAlignment="1" applyProtection="1">
      <alignment horizontal="center" shrinkToFit="1"/>
      <protection hidden="1"/>
    </xf>
    <xf numFmtId="0" fontId="46" fillId="0" borderId="43" xfId="0" applyFont="1" applyBorder="1" applyAlignment="1" applyProtection="1">
      <alignment/>
      <protection hidden="1"/>
    </xf>
    <xf numFmtId="165" fontId="61" fillId="17" borderId="55" xfId="0" applyNumberFormat="1" applyFont="1" applyFill="1" applyBorder="1" applyAlignment="1" applyProtection="1">
      <alignment horizontal="left" shrinkToFit="1"/>
      <protection hidden="1"/>
    </xf>
    <xf numFmtId="0" fontId="47" fillId="17" borderId="42" xfId="0" applyFont="1" applyFill="1" applyBorder="1" applyAlignment="1" applyProtection="1">
      <alignment horizontal="left" shrinkToFit="1"/>
      <protection hidden="1"/>
    </xf>
    <xf numFmtId="0" fontId="47" fillId="0" borderId="10" xfId="0" applyFont="1" applyBorder="1" applyAlignment="1" applyProtection="1">
      <alignment vertical="top" wrapText="1"/>
      <protection hidden="1"/>
    </xf>
    <xf numFmtId="0" fontId="47" fillId="0" borderId="10" xfId="0" applyFont="1" applyBorder="1" applyAlignment="1" applyProtection="1">
      <alignment horizontal="center" vertical="center" wrapText="1"/>
      <protection hidden="1"/>
    </xf>
    <xf numFmtId="0" fontId="46" fillId="0" borderId="10" xfId="0" applyFont="1" applyBorder="1" applyAlignment="1" applyProtection="1">
      <alignment vertical="center" wrapText="1"/>
      <protection hidden="1"/>
    </xf>
    <xf numFmtId="174" fontId="47" fillId="25" borderId="10" xfId="0" applyNumberFormat="1" applyFont="1" applyFill="1" applyBorder="1" applyAlignment="1" applyProtection="1">
      <alignment horizontal="right" vertical="center" shrinkToFit="1"/>
      <protection locked="0"/>
    </xf>
    <xf numFmtId="0" fontId="46" fillId="0" borderId="10" xfId="0" applyFont="1" applyBorder="1" applyAlignment="1" applyProtection="1">
      <alignment horizontal="left" vertical="center" wrapText="1"/>
      <protection hidden="1"/>
    </xf>
    <xf numFmtId="174" fontId="47" fillId="25" borderId="10" xfId="0" applyNumberFormat="1" applyFont="1" applyFill="1" applyBorder="1" applyAlignment="1" applyProtection="1">
      <alignment horizontal="right" shrinkToFit="1"/>
      <protection locked="0"/>
    </xf>
    <xf numFmtId="3" fontId="47" fillId="25" borderId="10" xfId="0" applyNumberFormat="1" applyFont="1" applyFill="1" applyBorder="1" applyAlignment="1" applyProtection="1">
      <alignment horizontal="right" shrinkToFit="1"/>
      <protection locked="0"/>
    </xf>
    <xf numFmtId="0" fontId="63" fillId="0" borderId="0" xfId="0" applyFont="1" applyBorder="1" applyAlignment="1" applyProtection="1">
      <alignment wrapText="1"/>
      <protection hidden="1"/>
    </xf>
    <xf numFmtId="0" fontId="45" fillId="0" borderId="0" xfId="0" applyFont="1" applyBorder="1" applyAlignment="1" applyProtection="1">
      <alignment horizontal="center"/>
      <protection hidden="1"/>
    </xf>
    <xf numFmtId="0" fontId="102" fillId="0" borderId="0" xfId="0" applyFont="1" applyBorder="1" applyAlignment="1" applyProtection="1">
      <alignment horizontal="center" vertical="center"/>
      <protection hidden="1"/>
    </xf>
    <xf numFmtId="0" fontId="45" fillId="0" borderId="56" xfId="0" applyFont="1" applyBorder="1" applyAlignment="1" applyProtection="1">
      <alignment horizontal="center"/>
      <protection hidden="1"/>
    </xf>
    <xf numFmtId="0" fontId="102" fillId="0" borderId="56" xfId="0" applyFont="1" applyBorder="1" applyAlignment="1" applyProtection="1">
      <alignment horizontal="center" vertical="center"/>
      <protection hidden="1"/>
    </xf>
    <xf numFmtId="1" fontId="107" fillId="0" borderId="11" xfId="0" applyNumberFormat="1" applyFont="1" applyBorder="1" applyAlignment="1" applyProtection="1">
      <alignment horizontal="right" vertical="center"/>
      <protection hidden="1"/>
    </xf>
    <xf numFmtId="3" fontId="107" fillId="0" borderId="0" xfId="0" applyNumberFormat="1" applyFont="1" applyBorder="1" applyAlignment="1" applyProtection="1">
      <alignment horizontal="center" vertical="center" shrinkToFit="1"/>
      <protection hidden="1"/>
    </xf>
    <xf numFmtId="0" fontId="61" fillId="0" borderId="43" xfId="0" applyFont="1" applyBorder="1" applyAlignment="1" applyProtection="1">
      <alignment horizontal="center" vertical="center"/>
      <protection hidden="1"/>
    </xf>
    <xf numFmtId="0" fontId="61" fillId="0" borderId="11" xfId="0" applyFont="1" applyBorder="1" applyAlignment="1" applyProtection="1">
      <alignment vertical="center" shrinkToFit="1"/>
      <protection hidden="1"/>
    </xf>
    <xf numFmtId="0" fontId="108" fillId="0" borderId="11" xfId="0" applyFont="1" applyBorder="1" applyAlignment="1" applyProtection="1">
      <alignment horizontal="left" vertical="center"/>
      <protection hidden="1"/>
    </xf>
    <xf numFmtId="0" fontId="61" fillId="0" borderId="62" xfId="0" applyFont="1" applyBorder="1" applyAlignment="1" applyProtection="1">
      <alignment horizontal="left" vertical="center" shrinkToFit="1"/>
      <protection hidden="1"/>
    </xf>
    <xf numFmtId="165" fontId="61" fillId="0" borderId="23" xfId="0" applyNumberFormat="1" applyFont="1" applyBorder="1" applyAlignment="1" applyProtection="1">
      <alignment horizontal="left" vertical="center" shrinkToFit="1"/>
      <protection hidden="1"/>
    </xf>
    <xf numFmtId="0" fontId="61" fillId="0" borderId="23" xfId="0" applyFont="1" applyBorder="1" applyAlignment="1" applyProtection="1">
      <alignment horizontal="left" vertical="center" shrinkToFit="1"/>
      <protection hidden="1"/>
    </xf>
    <xf numFmtId="0" fontId="45" fillId="0" borderId="23" xfId="0" applyFont="1" applyBorder="1" applyAlignment="1" applyProtection="1">
      <alignment horizontal="center"/>
      <protection hidden="1"/>
    </xf>
    <xf numFmtId="0" fontId="45" fillId="0" borderId="43" xfId="0" applyFont="1" applyBorder="1" applyAlignment="1" applyProtection="1">
      <alignment horizontal="center"/>
      <protection hidden="1"/>
    </xf>
    <xf numFmtId="0" fontId="56" fillId="0" borderId="51" xfId="0" applyFont="1" applyBorder="1" applyAlignment="1" applyProtection="1">
      <alignment horizontal="left"/>
      <protection hidden="1"/>
    </xf>
    <xf numFmtId="0" fontId="45" fillId="0" borderId="55" xfId="0" applyFont="1" applyBorder="1" applyAlignment="1" applyProtection="1">
      <alignment horizontal="left" shrinkToFit="1"/>
      <protection hidden="1"/>
    </xf>
    <xf numFmtId="0" fontId="45" fillId="0" borderId="0" xfId="0" applyFont="1" applyBorder="1" applyAlignment="1" applyProtection="1">
      <alignment horizontal="left" shrinkToFit="1"/>
      <protection hidden="1"/>
    </xf>
    <xf numFmtId="3" fontId="45" fillId="17" borderId="10" xfId="0" applyNumberFormat="1" applyFont="1" applyFill="1" applyBorder="1" applyAlignment="1" applyProtection="1">
      <alignment horizontal="right" vertical="center" shrinkToFit="1"/>
      <protection locked="0"/>
    </xf>
    <xf numFmtId="0" fontId="45" fillId="0" borderId="55" xfId="0" applyFont="1" applyBorder="1" applyAlignment="1" applyProtection="1">
      <alignment horizontal="center" shrinkToFit="1"/>
      <protection hidden="1"/>
    </xf>
    <xf numFmtId="0" fontId="45" fillId="0" borderId="0" xfId="0" applyFont="1" applyBorder="1" applyAlignment="1" applyProtection="1">
      <alignment horizontal="center" shrinkToFit="1"/>
      <protection hidden="1"/>
    </xf>
    <xf numFmtId="0" fontId="45" fillId="0" borderId="62" xfId="0" applyFont="1" applyBorder="1" applyAlignment="1" applyProtection="1">
      <alignment horizontal="center"/>
      <protection hidden="1"/>
    </xf>
    <xf numFmtId="0" fontId="56" fillId="0" borderId="10" xfId="0" applyFont="1" applyBorder="1" applyAlignment="1" applyProtection="1">
      <alignment horizontal="left" vertical="center"/>
      <protection hidden="1"/>
    </xf>
    <xf numFmtId="0" fontId="56" fillId="0" borderId="10" xfId="0" applyFont="1" applyBorder="1" applyAlignment="1" applyProtection="1">
      <alignment horizontal="center" vertical="center" wrapText="1"/>
      <protection hidden="1"/>
    </xf>
    <xf numFmtId="0" fontId="56" fillId="0" borderId="10" xfId="0" applyFont="1" applyBorder="1" applyAlignment="1" applyProtection="1">
      <alignment horizontal="center" vertical="center"/>
      <protection hidden="1"/>
    </xf>
    <xf numFmtId="0" fontId="56" fillId="0" borderId="10" xfId="0" applyFont="1" applyBorder="1" applyAlignment="1" applyProtection="1">
      <alignment horizontal="center" vertical="center" wrapText="1" shrinkToFit="1"/>
      <protection hidden="1"/>
    </xf>
    <xf numFmtId="0" fontId="56" fillId="0" borderId="0" xfId="0" applyFont="1" applyBorder="1" applyAlignment="1" applyProtection="1">
      <alignment horizontal="center" vertical="center"/>
      <protection hidden="1"/>
    </xf>
    <xf numFmtId="0" fontId="45" fillId="17" borderId="45" xfId="0" applyFont="1" applyFill="1" applyBorder="1" applyAlignment="1" applyProtection="1">
      <alignment horizontal="left" vertical="center" shrinkToFit="1"/>
      <protection locked="0"/>
    </xf>
    <xf numFmtId="0" fontId="45" fillId="17" borderId="10" xfId="0" applyFont="1" applyFill="1" applyBorder="1" applyAlignment="1" applyProtection="1">
      <alignment horizontal="left" vertical="center" shrinkToFit="1"/>
      <protection locked="0"/>
    </xf>
    <xf numFmtId="174" fontId="45" fillId="17" borderId="10" xfId="0" applyNumberFormat="1" applyFont="1" applyFill="1" applyBorder="1" applyAlignment="1" applyProtection="1">
      <alignment horizontal="right" vertical="center" shrinkToFit="1"/>
      <protection locked="0"/>
    </xf>
    <xf numFmtId="49" fontId="45" fillId="17" borderId="10" xfId="0" applyNumberFormat="1" applyFont="1" applyFill="1" applyBorder="1" applyAlignment="1" applyProtection="1">
      <alignment horizontal="right" vertical="center" shrinkToFit="1"/>
      <protection locked="0"/>
    </xf>
    <xf numFmtId="0" fontId="45" fillId="17" borderId="0" xfId="0" applyFont="1" applyFill="1" applyBorder="1" applyAlignment="1" applyProtection="1">
      <alignment horizontal="left" vertical="center" shrinkToFit="1"/>
      <protection locked="0"/>
    </xf>
    <xf numFmtId="0" fontId="45" fillId="0" borderId="61" xfId="0" applyFont="1" applyBorder="1" applyAlignment="1" applyProtection="1">
      <alignment horizontal="center"/>
      <protection hidden="1"/>
    </xf>
    <xf numFmtId="0" fontId="108" fillId="0" borderId="0" xfId="0" applyFont="1" applyBorder="1" applyAlignment="1" applyProtection="1">
      <alignment horizontal="left"/>
      <protection hidden="1"/>
    </xf>
    <xf numFmtId="0" fontId="46" fillId="0" borderId="45" xfId="0" applyFont="1" applyBorder="1" applyAlignment="1" applyProtection="1">
      <alignment/>
      <protection hidden="1"/>
    </xf>
    <xf numFmtId="0" fontId="57" fillId="0" borderId="0" xfId="0" applyFont="1" applyFill="1" applyBorder="1" applyAlignment="1" applyProtection="1">
      <alignment horizontal="center" wrapText="1"/>
      <protection hidden="1"/>
    </xf>
    <xf numFmtId="0" fontId="46" fillId="0" borderId="45" xfId="0" applyFont="1" applyBorder="1" applyAlignment="1" applyProtection="1">
      <alignment vertical="center" wrapText="1"/>
      <protection hidden="1"/>
    </xf>
    <xf numFmtId="0" fontId="47" fillId="17" borderId="56" xfId="0" applyFont="1" applyFill="1" applyBorder="1" applyAlignment="1" applyProtection="1">
      <alignment horizontal="center" shrinkToFit="1"/>
      <protection hidden="1"/>
    </xf>
    <xf numFmtId="0" fontId="46" fillId="17" borderId="51" xfId="0" applyFont="1" applyFill="1" applyBorder="1" applyAlignment="1" applyProtection="1">
      <alignment/>
      <protection hidden="1"/>
    </xf>
    <xf numFmtId="0" fontId="46" fillId="0" borderId="59" xfId="0" applyFont="1" applyBorder="1" applyAlignment="1" applyProtection="1">
      <alignment/>
      <protection hidden="1"/>
    </xf>
    <xf numFmtId="0" fontId="46" fillId="0" borderId="10" xfId="0" applyFont="1" applyBorder="1" applyAlignment="1" applyProtection="1">
      <alignment horizontal="center" wrapText="1"/>
      <protection hidden="1"/>
    </xf>
    <xf numFmtId="0" fontId="47" fillId="0" borderId="45" xfId="0" applyFont="1" applyBorder="1" applyAlignment="1" applyProtection="1">
      <alignment vertical="top" wrapText="1"/>
      <protection hidden="1"/>
    </xf>
    <xf numFmtId="0" fontId="46" fillId="0" borderId="10" xfId="0" applyFont="1" applyBorder="1" applyAlignment="1" applyProtection="1">
      <alignment/>
      <protection hidden="1"/>
    </xf>
    <xf numFmtId="0" fontId="46" fillId="0" borderId="45" xfId="0" applyFont="1" applyBorder="1" applyAlignment="1" applyProtection="1">
      <alignment vertical="top" wrapText="1"/>
      <protection hidden="1"/>
    </xf>
    <xf numFmtId="0" fontId="47" fillId="0" borderId="62" xfId="0" applyFont="1" applyBorder="1" applyAlignment="1" applyProtection="1">
      <alignment horizontal="left" vertical="top" wrapText="1"/>
      <protection hidden="1"/>
    </xf>
    <xf numFmtId="0" fontId="47" fillId="0" borderId="10" xfId="0" applyFont="1" applyBorder="1" applyAlignment="1" applyProtection="1">
      <alignment horizontal="center" wrapText="1"/>
      <protection hidden="1"/>
    </xf>
    <xf numFmtId="0" fontId="47" fillId="0" borderId="10" xfId="0" applyFont="1" applyBorder="1" applyAlignment="1" applyProtection="1">
      <alignment horizontal="left" wrapText="1"/>
      <protection hidden="1"/>
    </xf>
    <xf numFmtId="174" fontId="47" fillId="0" borderId="10" xfId="0" applyNumberFormat="1" applyFont="1" applyBorder="1" applyAlignment="1" applyProtection="1">
      <alignment horizontal="right" vertical="center" wrapText="1"/>
      <protection hidden="1"/>
    </xf>
    <xf numFmtId="0" fontId="47" fillId="0" borderId="10" xfId="0" applyFont="1" applyBorder="1" applyAlignment="1" applyProtection="1">
      <alignment horizontal="left" vertical="center" wrapText="1"/>
      <protection hidden="1"/>
    </xf>
    <xf numFmtId="0" fontId="47" fillId="17" borderId="10" xfId="0" applyFont="1" applyFill="1" applyBorder="1" applyAlignment="1" applyProtection="1">
      <alignment horizontal="left" vertical="center" wrapText="1"/>
      <protection locked="0"/>
    </xf>
    <xf numFmtId="174" fontId="47" fillId="17" borderId="10" xfId="0" applyNumberFormat="1" applyFont="1" applyFill="1" applyBorder="1" applyAlignment="1" applyProtection="1">
      <alignment horizontal="right" vertical="center" shrinkToFit="1"/>
      <protection locked="0"/>
    </xf>
    <xf numFmtId="0" fontId="46" fillId="0" borderId="62" xfId="0" applyFont="1" applyBorder="1" applyAlignment="1" applyProtection="1">
      <alignment horizontal="left" vertical="top" wrapText="1"/>
      <protection locked="0"/>
    </xf>
    <xf numFmtId="166" fontId="47" fillId="0" borderId="10" xfId="0" applyNumberFormat="1" applyFont="1" applyBorder="1" applyAlignment="1" applyProtection="1">
      <alignment horizontal="center" vertical="center" wrapText="1"/>
      <protection hidden="1"/>
    </xf>
    <xf numFmtId="0" fontId="47" fillId="0" borderId="10" xfId="0" applyFont="1" applyFill="1" applyBorder="1" applyAlignment="1" applyProtection="1">
      <alignment horizontal="left" vertical="center" wrapText="1"/>
      <protection locked="0"/>
    </xf>
    <xf numFmtId="174" fontId="47" fillId="0" borderId="10" xfId="0" applyNumberFormat="1" applyFont="1" applyFill="1" applyBorder="1" applyAlignment="1" applyProtection="1">
      <alignment horizontal="right" vertical="center" shrinkToFit="1"/>
      <protection locked="0"/>
    </xf>
    <xf numFmtId="165" fontId="61" fillId="17" borderId="0" xfId="0" applyNumberFormat="1" applyFont="1" applyFill="1" applyBorder="1" applyAlignment="1" applyProtection="1">
      <alignment horizontal="left" shrinkToFit="1"/>
      <protection hidden="1"/>
    </xf>
    <xf numFmtId="0" fontId="46" fillId="0" borderId="59" xfId="0" applyFont="1" applyBorder="1" applyAlignment="1" applyProtection="1">
      <alignment horizontal="center" vertical="center"/>
      <protection hidden="1"/>
    </xf>
    <xf numFmtId="0" fontId="47" fillId="0" borderId="45" xfId="0" applyFont="1" applyBorder="1" applyAlignment="1" applyProtection="1">
      <alignment horizontal="center" vertical="center" wrapText="1"/>
      <protection hidden="1"/>
    </xf>
    <xf numFmtId="0" fontId="46" fillId="17" borderId="10" xfId="0" applyFont="1" applyFill="1" applyBorder="1" applyAlignment="1" applyProtection="1">
      <alignment horizontal="left" vertical="center" shrinkToFit="1"/>
      <protection locked="0"/>
    </xf>
    <xf numFmtId="0" fontId="46" fillId="0" borderId="10" xfId="0" applyFont="1" applyBorder="1" applyAlignment="1" applyProtection="1">
      <alignment horizontal="center" shrinkToFit="1"/>
      <protection hidden="1"/>
    </xf>
    <xf numFmtId="0" fontId="115" fillId="0" borderId="0" xfId="0" applyFont="1" applyBorder="1" applyAlignment="1" applyProtection="1">
      <alignment wrapText="1"/>
      <protection hidden="1"/>
    </xf>
    <xf numFmtId="0" fontId="117" fillId="17" borderId="85" xfId="0" applyFont="1" applyFill="1" applyBorder="1" applyAlignment="1" applyProtection="1">
      <alignment horizontal="center" shrinkToFit="1"/>
      <protection hidden="1"/>
    </xf>
    <xf numFmtId="0" fontId="117" fillId="17" borderId="86" xfId="0" applyFont="1" applyFill="1" applyBorder="1" applyAlignment="1" applyProtection="1">
      <alignment horizontal="center" shrinkToFit="1"/>
      <protection hidden="1"/>
    </xf>
    <xf numFmtId="0" fontId="117" fillId="17" borderId="87" xfId="0" applyFont="1" applyFill="1" applyBorder="1" applyAlignment="1" applyProtection="1">
      <alignment horizontal="center" shrinkToFit="1"/>
      <protection hidden="1"/>
    </xf>
    <xf numFmtId="0" fontId="49" fillId="17" borderId="68" xfId="0" applyFont="1" applyFill="1" applyBorder="1" applyAlignment="1" applyProtection="1">
      <alignment horizontal="center" shrinkToFit="1"/>
      <protection hidden="1"/>
    </xf>
    <xf numFmtId="0" fontId="49" fillId="17" borderId="0" xfId="0" applyFont="1" applyFill="1" applyBorder="1" applyAlignment="1" applyProtection="1">
      <alignment horizontal="center" shrinkToFit="1"/>
      <protection hidden="1"/>
    </xf>
    <xf numFmtId="0" fontId="49" fillId="17" borderId="69" xfId="0" applyFont="1" applyFill="1" applyBorder="1" applyAlignment="1" applyProtection="1">
      <alignment horizontal="center" shrinkToFit="1"/>
      <protection hidden="1"/>
    </xf>
    <xf numFmtId="0" fontId="61" fillId="25" borderId="0" xfId="0" applyFont="1" applyFill="1" applyBorder="1" applyAlignment="1" applyProtection="1">
      <alignment horizontal="left" shrinkToFit="1"/>
      <protection locked="0"/>
    </xf>
    <xf numFmtId="0" fontId="25" fillId="0" borderId="0" xfId="0" applyFont="1" applyAlignment="1" applyProtection="1">
      <alignment horizontal="left" shrinkToFit="1"/>
      <protection locked="0"/>
    </xf>
    <xf numFmtId="0" fontId="75" fillId="25" borderId="0" xfId="0" applyNumberFormat="1" applyFont="1" applyFill="1" applyBorder="1" applyAlignment="1" applyProtection="1">
      <alignment horizontal="center" shrinkToFit="1"/>
      <protection hidden="1"/>
    </xf>
    <xf numFmtId="0" fontId="61" fillId="25" borderId="0" xfId="0" applyNumberFormat="1" applyFont="1" applyFill="1" applyBorder="1" applyAlignment="1" applyProtection="1">
      <alignment horizontal="left" shrinkToFit="1"/>
      <protection hidden="1"/>
    </xf>
    <xf numFmtId="49" fontId="61" fillId="25" borderId="0" xfId="0" applyNumberFormat="1" applyFont="1" applyFill="1" applyBorder="1" applyAlignment="1" applyProtection="1">
      <alignment horizontal="left" shrinkToFit="1"/>
      <protection hidden="1"/>
    </xf>
    <xf numFmtId="0" fontId="61" fillId="25" borderId="0" xfId="0" applyNumberFormat="1" applyFont="1" applyFill="1" applyBorder="1" applyAlignment="1" applyProtection="1">
      <alignment horizontal="left" vertical="center" shrinkToFit="1"/>
      <protection hidden="1"/>
    </xf>
    <xf numFmtId="49" fontId="61" fillId="25" borderId="0" xfId="0" applyNumberFormat="1" applyFont="1" applyFill="1" applyBorder="1" applyAlignment="1" applyProtection="1">
      <alignment horizontal="center" vertical="center" shrinkToFit="1"/>
      <protection hidden="1"/>
    </xf>
    <xf numFmtId="0" fontId="0" fillId="0" borderId="0" xfId="0" applyAlignment="1" applyProtection="1">
      <alignment horizontal="left" shrinkToFit="1"/>
      <protection hidden="1"/>
    </xf>
    <xf numFmtId="165" fontId="61" fillId="25" borderId="0" xfId="0" applyNumberFormat="1" applyFont="1" applyFill="1" applyBorder="1" applyAlignment="1" applyProtection="1">
      <alignment horizontal="center" vertical="center" shrinkToFit="1"/>
      <protection locked="0"/>
    </xf>
    <xf numFmtId="0" fontId="0" fillId="0" borderId="0" xfId="0" applyAlignment="1" applyProtection="1">
      <alignment shrinkToFit="1"/>
      <protection locked="0"/>
    </xf>
    <xf numFmtId="49" fontId="61" fillId="25" borderId="0" xfId="0" applyNumberFormat="1" applyFont="1" applyFill="1" applyBorder="1" applyAlignment="1" applyProtection="1">
      <alignment horizontal="left" vertical="center" shrinkToFit="1"/>
      <protection hidden="1"/>
    </xf>
    <xf numFmtId="166" fontId="61" fillId="25" borderId="0" xfId="0" applyNumberFormat="1" applyFont="1" applyFill="1" applyBorder="1" applyAlignment="1" applyProtection="1">
      <alignment horizontal="center" vertical="center" shrinkToFit="1"/>
      <protection hidden="1"/>
    </xf>
    <xf numFmtId="1" fontId="61" fillId="17" borderId="0" xfId="0" applyNumberFormat="1" applyFont="1" applyFill="1" applyBorder="1" applyAlignment="1" applyProtection="1">
      <alignment horizontal="center" shrinkToFit="1"/>
      <protection hidden="1"/>
    </xf>
    <xf numFmtId="0" fontId="61" fillId="17" borderId="0" xfId="0" applyFont="1" applyFill="1" applyBorder="1" applyAlignment="1" applyProtection="1">
      <alignment horizontal="center" shrinkToFit="1"/>
      <protection hidden="1"/>
    </xf>
    <xf numFmtId="0" fontId="53" fillId="17" borderId="88" xfId="0" applyFont="1" applyFill="1" applyBorder="1" applyAlignment="1" applyProtection="1">
      <alignment horizontal="center" shrinkToFit="1"/>
      <protection hidden="1"/>
    </xf>
    <xf numFmtId="0" fontId="53" fillId="17" borderId="89" xfId="0" applyFont="1" applyFill="1" applyBorder="1" applyAlignment="1" applyProtection="1">
      <alignment horizontal="center" shrinkToFit="1"/>
      <protection hidden="1"/>
    </xf>
    <xf numFmtId="0" fontId="53" fillId="17" borderId="90" xfId="0" applyFont="1" applyFill="1" applyBorder="1" applyAlignment="1" applyProtection="1">
      <alignment horizontal="center" shrinkToFit="1"/>
      <protection hidden="1"/>
    </xf>
    <xf numFmtId="171" fontId="59" fillId="0" borderId="0" xfId="0" applyNumberFormat="1" applyFont="1" applyFill="1" applyBorder="1" applyAlignment="1" applyProtection="1">
      <alignment horizontal="center" shrinkToFit="1"/>
      <protection hidden="1"/>
    </xf>
    <xf numFmtId="0" fontId="51" fillId="17" borderId="91" xfId="0" applyFont="1" applyFill="1" applyBorder="1" applyAlignment="1" applyProtection="1">
      <alignment horizontal="center"/>
      <protection hidden="1"/>
    </xf>
    <xf numFmtId="0" fontId="51" fillId="17" borderId="92" xfId="0" applyFont="1" applyFill="1" applyBorder="1" applyAlignment="1" applyProtection="1">
      <alignment horizontal="center"/>
      <protection hidden="1"/>
    </xf>
    <xf numFmtId="0" fontId="83" fillId="26" borderId="71" xfId="0" applyFont="1" applyFill="1" applyBorder="1" applyAlignment="1" applyProtection="1">
      <alignment shrinkToFit="1"/>
      <protection locked="0"/>
    </xf>
    <xf numFmtId="0" fontId="22" fillId="0" borderId="81" xfId="0" applyFont="1" applyBorder="1" applyAlignment="1" applyProtection="1">
      <alignment shrinkToFit="1"/>
      <protection locked="0"/>
    </xf>
    <xf numFmtId="0" fontId="22" fillId="0" borderId="70" xfId="0" applyFont="1" applyBorder="1" applyAlignment="1" applyProtection="1">
      <alignment shrinkToFit="1"/>
      <protection locked="0"/>
    </xf>
    <xf numFmtId="0" fontId="45" fillId="0" borderId="0" xfId="0" applyFont="1" applyAlignment="1" applyProtection="1">
      <alignment wrapText="1"/>
      <protection hidden="1"/>
    </xf>
    <xf numFmtId="0" fontId="0" fillId="0" borderId="0" xfId="0" applyAlignment="1" applyProtection="1">
      <alignment wrapText="1"/>
      <protection hidden="1"/>
    </xf>
    <xf numFmtId="181" fontId="67" fillId="30" borderId="71" xfId="0" applyNumberFormat="1" applyFont="1" applyFill="1" applyBorder="1" applyAlignment="1" applyProtection="1">
      <alignment vertical="center" shrinkToFit="1"/>
      <protection locked="0"/>
    </xf>
    <xf numFmtId="181" fontId="116" fillId="33" borderId="81" xfId="0" applyNumberFormat="1" applyFont="1" applyFill="1" applyBorder="1" applyAlignment="1" applyProtection="1">
      <alignment vertical="center" shrinkToFit="1"/>
      <protection locked="0"/>
    </xf>
    <xf numFmtId="0" fontId="47" fillId="25" borderId="63" xfId="0" applyFont="1" applyFill="1" applyBorder="1" applyAlignment="1" applyProtection="1">
      <alignment horizontal="left" shrinkToFit="1"/>
      <protection locked="0"/>
    </xf>
    <xf numFmtId="0" fontId="100" fillId="0" borderId="0" xfId="0" applyFont="1" applyBorder="1" applyAlignment="1" applyProtection="1">
      <alignment wrapText="1"/>
      <protection hidden="1"/>
    </xf>
    <xf numFmtId="0" fontId="80" fillId="26" borderId="71" xfId="0" applyFont="1" applyFill="1" applyBorder="1" applyAlignment="1" applyProtection="1">
      <alignment shrinkToFit="1"/>
      <protection locked="0"/>
    </xf>
    <xf numFmtId="0" fontId="25" fillId="0" borderId="81" xfId="0" applyFont="1" applyBorder="1" applyAlignment="1" applyProtection="1">
      <alignment shrinkToFit="1"/>
      <protection locked="0"/>
    </xf>
    <xf numFmtId="0" fontId="25" fillId="0" borderId="70" xfId="0" applyFont="1" applyBorder="1" applyAlignment="1" applyProtection="1">
      <alignment shrinkToFit="1"/>
      <protection locked="0"/>
    </xf>
    <xf numFmtId="0" fontId="38" fillId="0" borderId="81" xfId="0" applyFont="1" applyBorder="1" applyAlignment="1" applyProtection="1">
      <alignment shrinkToFit="1"/>
      <protection locked="0"/>
    </xf>
    <xf numFmtId="0" fontId="38" fillId="0" borderId="70" xfId="0" applyFont="1" applyBorder="1" applyAlignment="1" applyProtection="1">
      <alignment shrinkToFit="1"/>
      <protection locked="0"/>
    </xf>
    <xf numFmtId="0" fontId="30" fillId="23" borderId="0" xfId="0" applyFont="1" applyFill="1" applyBorder="1" applyAlignment="1" applyProtection="1">
      <alignment horizontal="right"/>
      <protection hidden="1"/>
    </xf>
    <xf numFmtId="0" fontId="28" fillId="23" borderId="0" xfId="0" applyFont="1" applyFill="1" applyBorder="1" applyAlignment="1" applyProtection="1">
      <alignment horizontal="left"/>
      <protection hidden="1"/>
    </xf>
    <xf numFmtId="0" fontId="21" fillId="23" borderId="0" xfId="56" applyFont="1" applyFill="1" applyBorder="1" applyAlignment="1" applyProtection="1">
      <alignment horizontal="left"/>
      <protection hidden="1"/>
    </xf>
    <xf numFmtId="0" fontId="14" fillId="23" borderId="0" xfId="56" applyFill="1" applyBorder="1" applyAlignment="1" applyProtection="1">
      <alignment horizontal="center"/>
      <protection hidden="1"/>
    </xf>
    <xf numFmtId="0" fontId="0" fillId="23" borderId="0" xfId="0" applyFont="1" applyFill="1" applyBorder="1" applyAlignment="1" applyProtection="1">
      <alignment horizontal="center"/>
      <protection hidden="1"/>
    </xf>
    <xf numFmtId="0" fontId="14" fillId="27" borderId="47" xfId="56" applyFont="1" applyFill="1" applyBorder="1" applyAlignment="1" applyProtection="1">
      <alignment horizontal="center"/>
      <protection locked="0"/>
    </xf>
    <xf numFmtId="0" fontId="14" fillId="27" borderId="33" xfId="56" applyFont="1" applyFill="1" applyBorder="1" applyAlignment="1" applyProtection="1">
      <alignment horizontal="center"/>
      <protection locked="0"/>
    </xf>
    <xf numFmtId="10" fontId="14" fillId="27" borderId="47" xfId="56" applyNumberFormat="1" applyFont="1" applyFill="1" applyBorder="1" applyAlignment="1" applyProtection="1">
      <alignment horizontal="left"/>
      <protection locked="0"/>
    </xf>
    <xf numFmtId="0" fontId="14" fillId="27" borderId="47" xfId="56" applyFont="1" applyFill="1" applyBorder="1" applyAlignment="1" applyProtection="1">
      <alignment horizontal="left"/>
      <protection locked="0"/>
    </xf>
    <xf numFmtId="0" fontId="0" fillId="27" borderId="17" xfId="57" applyFont="1" applyFill="1" applyBorder="1" applyAlignment="1" applyProtection="1">
      <alignment horizontal="center"/>
      <protection locked="0"/>
    </xf>
    <xf numFmtId="0" fontId="14" fillId="27" borderId="44" xfId="56" applyFont="1" applyFill="1" applyBorder="1" applyAlignment="1" applyProtection="1">
      <alignment horizontal="center"/>
      <protection locked="0"/>
    </xf>
    <xf numFmtId="0" fontId="24" fillId="23" borderId="0" xfId="43" applyNumberFormat="1" applyFont="1" applyFill="1" applyBorder="1" applyAlignment="1" applyProtection="1">
      <alignment/>
      <protection hidden="1"/>
    </xf>
    <xf numFmtId="165" fontId="14" fillId="27" borderId="44" xfId="0" applyNumberFormat="1" applyFont="1" applyFill="1" applyBorder="1" applyAlignment="1" applyProtection="1">
      <alignment horizontal="left" shrinkToFit="1"/>
      <protection locked="0"/>
    </xf>
    <xf numFmtId="0" fontId="14" fillId="27" borderId="19" xfId="56" applyFont="1" applyFill="1" applyBorder="1" applyAlignment="1" applyProtection="1">
      <alignment horizontal="left" shrinkToFit="1"/>
      <protection locked="0"/>
    </xf>
    <xf numFmtId="0" fontId="22" fillId="28" borderId="27" xfId="0" applyFont="1" applyFill="1" applyBorder="1" applyAlignment="1" applyProtection="1">
      <alignment horizontal="center" vertical="center" textRotation="90" wrapText="1"/>
      <protection hidden="1"/>
    </xf>
    <xf numFmtId="0" fontId="14" fillId="27" borderId="52" xfId="56" applyFont="1" applyFill="1" applyBorder="1" applyAlignment="1" applyProtection="1">
      <alignment horizontal="left"/>
      <protection locked="0"/>
    </xf>
    <xf numFmtId="164" fontId="14" fillId="27" borderId="16" xfId="56" applyNumberFormat="1" applyFont="1" applyFill="1" applyBorder="1" applyAlignment="1" applyProtection="1">
      <alignment horizontal="left"/>
      <protection locked="0"/>
    </xf>
    <xf numFmtId="0" fontId="14" fillId="27" borderId="44" xfId="56" applyFont="1" applyFill="1" applyBorder="1" applyAlignment="1" applyProtection="1">
      <alignment horizontal="left"/>
      <protection locked="0"/>
    </xf>
    <xf numFmtId="0" fontId="21" fillId="28" borderId="54" xfId="56" applyFont="1" applyFill="1" applyBorder="1" applyAlignment="1" applyProtection="1">
      <alignment horizontal="left"/>
      <protection hidden="1"/>
    </xf>
    <xf numFmtId="0" fontId="0" fillId="23" borderId="0" xfId="0" applyFont="1" applyFill="1" applyBorder="1" applyAlignment="1" applyProtection="1">
      <alignment horizontal="right"/>
      <protection hidden="1"/>
    </xf>
    <xf numFmtId="49" fontId="0" fillId="23" borderId="10" xfId="0" applyNumberFormat="1" applyFont="1" applyFill="1" applyBorder="1" applyAlignment="1" applyProtection="1">
      <alignment horizontal="center"/>
      <protection hidden="1"/>
    </xf>
    <xf numFmtId="49" fontId="0" fillId="27" borderId="10" xfId="0" applyNumberFormat="1" applyFill="1" applyBorder="1" applyAlignment="1" applyProtection="1">
      <alignment horizontal="center"/>
      <protection locked="0"/>
    </xf>
    <xf numFmtId="0" fontId="33" fillId="23" borderId="0" xfId="0" applyFont="1" applyFill="1" applyBorder="1" applyAlignment="1" applyProtection="1">
      <alignment horizontal="center" wrapText="1"/>
      <protection hidden="1"/>
    </xf>
    <xf numFmtId="0" fontId="34" fillId="23" borderId="0" xfId="0" applyFont="1" applyFill="1" applyBorder="1" applyAlignment="1" applyProtection="1">
      <alignment horizontal="center"/>
      <protection hidden="1"/>
    </xf>
    <xf numFmtId="0" fontId="22" fillId="23" borderId="55" xfId="0" applyFont="1" applyFill="1" applyBorder="1" applyAlignment="1" applyProtection="1">
      <alignment horizontal="left"/>
      <protection hidden="1"/>
    </xf>
    <xf numFmtId="0" fontId="33" fillId="23" borderId="0" xfId="0" applyFont="1" applyFill="1" applyBorder="1" applyAlignment="1" applyProtection="1">
      <alignment horizontal="left" wrapText="1"/>
      <protection hidden="1"/>
    </xf>
    <xf numFmtId="0" fontId="23" fillId="23" borderId="0" xfId="0" applyFont="1" applyFill="1" applyBorder="1" applyAlignment="1" applyProtection="1">
      <alignment horizontal="left"/>
      <protection hidden="1"/>
    </xf>
    <xf numFmtId="0" fontId="22" fillId="23" borderId="55" xfId="0" applyFont="1" applyFill="1" applyBorder="1" applyAlignment="1" applyProtection="1">
      <alignment horizontal="left" wrapText="1" shrinkToFit="1"/>
      <protection hidden="1"/>
    </xf>
    <xf numFmtId="0" fontId="22" fillId="23" borderId="55" xfId="0" applyFont="1" applyFill="1" applyBorder="1" applyAlignment="1" applyProtection="1">
      <alignment horizontal="left" shrinkToFit="1"/>
      <protection hidden="1"/>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IP2002" xfId="56"/>
    <cellStyle name="Normál_PásztBes2002anal0506" xfId="57"/>
    <cellStyle name="Összesen" xfId="58"/>
    <cellStyle name="Currency" xfId="59"/>
    <cellStyle name="Currency [0]" xfId="60"/>
    <cellStyle name="Rossz" xfId="61"/>
    <cellStyle name="Semleges" xfId="62"/>
    <cellStyle name="Számítás" xfId="63"/>
    <cellStyle name="Percent" xfId="64"/>
  </cellStyles>
  <dxfs count="1">
    <dxf>
      <font>
        <b/>
        <i/>
        <color indexed="10"/>
      </font>
      <fill>
        <patternFill patternType="solid">
          <fgColor indexed="41"/>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rendel@centex.hu" TargetMode="External" /><Relationship Id="rId3" Type="http://schemas.openxmlformats.org/officeDocument/2006/relationships/hyperlink" Target="mailto:info@centex.hu"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info@centex.hu" TargetMode="Externa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hyperlink" Target="http://portal.ksh.hu/pls/portal/vb.teaor_main.gszr_main2?tsz=" TargetMode="Externa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hyperlink" Target="http://portal.ksh.hu/pls/portal/vb.teaor_main.gszr_main1"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P50"/>
  <sheetViews>
    <sheetView showGridLines="0" zoomScalePageLayoutView="0" workbookViewId="0" topLeftCell="IV3">
      <selection activeCell="A3" sqref="A1:IV16384"/>
    </sheetView>
  </sheetViews>
  <sheetFormatPr defaultColWidth="0" defaultRowHeight="12.75"/>
  <cols>
    <col min="1" max="4" width="3.28125" style="1" hidden="1" customWidth="1"/>
    <col min="5" max="19" width="3.8515625" style="1" hidden="1" customWidth="1"/>
    <col min="20" max="32" width="3.28125" style="1" hidden="1" customWidth="1"/>
    <col min="33" max="16384" width="0" style="1" hidden="1" customWidth="1"/>
  </cols>
  <sheetData>
    <row r="1" spans="1:23" s="2" customFormat="1" ht="12.75" hidden="1">
      <c r="A1" s="711" t="str">
        <f>K26</f>
        <v>Centex Kft.                        </v>
      </c>
      <c r="B1" s="711"/>
      <c r="C1" s="711"/>
      <c r="D1" s="711"/>
      <c r="F1" s="2">
        <f>IF(P2=0,0,1)</f>
        <v>0</v>
      </c>
      <c r="H1" s="2" t="str">
        <f>K27</f>
        <v>Centex Kft.                        </v>
      </c>
      <c r="S1" s="2">
        <f>IF(H34="SIKERES REGISZTRÁCIÓ",0,1)</f>
        <v>1</v>
      </c>
      <c r="W1" s="2">
        <f>IF(AND(F1=0,K26=K27),0,1)</f>
        <v>0</v>
      </c>
    </row>
    <row r="2" spans="1:26" s="2" customFormat="1" ht="12.75" hidden="1">
      <c r="A2" s="711"/>
      <c r="B2" s="711"/>
      <c r="C2" s="711"/>
      <c r="D2" s="711"/>
      <c r="O2" s="2">
        <f>IF(E11=243,0,1)</f>
        <v>0</v>
      </c>
      <c r="P2" s="2">
        <f>SUM(H2:O2)</f>
        <v>0</v>
      </c>
      <c r="Z2" s="1">
        <f>IF(S1+E11+W1=244,2,1)</f>
        <v>2</v>
      </c>
    </row>
    <row r="3" spans="5:39" ht="18">
      <c r="E3" s="3" t="s">
        <v>124</v>
      </c>
      <c r="AM3" s="1">
        <f>IF(K30="SIKERES REGISZTRÁCIÓ",99,0)</f>
        <v>99</v>
      </c>
    </row>
    <row r="5" spans="5:19" ht="12.75">
      <c r="E5" s="1">
        <v>1</v>
      </c>
      <c r="F5" s="1">
        <v>2</v>
      </c>
      <c r="G5" s="1">
        <v>3</v>
      </c>
      <c r="H5" s="1">
        <v>4</v>
      </c>
      <c r="I5" s="1">
        <v>5</v>
      </c>
      <c r="J5" s="1">
        <v>6</v>
      </c>
      <c r="K5" s="1">
        <v>7</v>
      </c>
      <c r="L5" s="1">
        <v>8</v>
      </c>
      <c r="M5" s="1">
        <v>9</v>
      </c>
      <c r="N5" s="1">
        <v>10</v>
      </c>
      <c r="O5" s="1">
        <v>11</v>
      </c>
      <c r="P5" s="1">
        <v>12</v>
      </c>
      <c r="Q5" s="1">
        <v>13</v>
      </c>
      <c r="R5" s="1">
        <v>14</v>
      </c>
      <c r="S5" s="1">
        <v>15</v>
      </c>
    </row>
    <row r="6" spans="4:24" ht="21" customHeight="1">
      <c r="D6" s="1" t="s">
        <v>125</v>
      </c>
      <c r="E6" s="594">
        <v>7</v>
      </c>
      <c r="F6" s="594">
        <v>7</v>
      </c>
      <c r="G6" s="594">
        <v>23</v>
      </c>
      <c r="H6" s="594">
        <v>7</v>
      </c>
      <c r="I6" s="594">
        <v>16</v>
      </c>
      <c r="J6" s="594">
        <v>7</v>
      </c>
      <c r="K6" s="594">
        <v>95</v>
      </c>
      <c r="L6" s="594">
        <v>92</v>
      </c>
      <c r="M6" s="594">
        <v>93</v>
      </c>
      <c r="N6" s="594">
        <v>7</v>
      </c>
      <c r="O6" s="594">
        <v>63</v>
      </c>
      <c r="P6" s="594">
        <v>147</v>
      </c>
      <c r="Q6" s="594">
        <v>6</v>
      </c>
      <c r="R6" s="594">
        <v>163</v>
      </c>
      <c r="S6" s="594">
        <v>3</v>
      </c>
      <c r="T6" s="4"/>
      <c r="X6" s="4" t="s">
        <v>126</v>
      </c>
    </row>
    <row r="7" spans="4:19" ht="21" customHeight="1">
      <c r="D7" s="1" t="s">
        <v>127</v>
      </c>
      <c r="E7" s="594">
        <v>7</v>
      </c>
      <c r="F7" s="594">
        <v>7</v>
      </c>
      <c r="G7" s="594">
        <v>175</v>
      </c>
      <c r="H7" s="594">
        <v>98</v>
      </c>
      <c r="I7" s="594">
        <v>7</v>
      </c>
      <c r="J7" s="594">
        <v>102</v>
      </c>
      <c r="K7" s="594">
        <v>145</v>
      </c>
      <c r="L7" s="594">
        <v>54</v>
      </c>
      <c r="M7" s="594">
        <v>7</v>
      </c>
      <c r="N7" s="594">
        <v>7</v>
      </c>
      <c r="O7" s="594">
        <v>7</v>
      </c>
      <c r="P7" s="594">
        <v>47</v>
      </c>
      <c r="Q7" s="594">
        <v>7</v>
      </c>
      <c r="R7" s="594">
        <v>45</v>
      </c>
      <c r="S7" s="594">
        <v>7</v>
      </c>
    </row>
    <row r="8" spans="4:19" ht="21" customHeight="1">
      <c r="D8" s="1" t="s">
        <v>128</v>
      </c>
      <c r="E8" s="594">
        <v>77</v>
      </c>
      <c r="F8" s="594">
        <v>7</v>
      </c>
      <c r="G8" s="594">
        <v>79</v>
      </c>
      <c r="H8" s="594">
        <v>7</v>
      </c>
      <c r="I8" s="594">
        <v>46</v>
      </c>
      <c r="J8" s="594">
        <v>7</v>
      </c>
      <c r="K8" s="594">
        <v>3</v>
      </c>
      <c r="L8" s="594">
        <v>183</v>
      </c>
      <c r="M8" s="594">
        <v>94</v>
      </c>
      <c r="N8" s="594">
        <v>7</v>
      </c>
      <c r="O8" s="594">
        <v>145</v>
      </c>
      <c r="P8" s="594">
        <v>76</v>
      </c>
      <c r="Q8" s="594">
        <v>7</v>
      </c>
      <c r="R8" s="594">
        <v>83</v>
      </c>
      <c r="S8" s="594">
        <v>7</v>
      </c>
    </row>
    <row r="9" spans="4:19" ht="21" customHeight="1">
      <c r="D9" s="1" t="s">
        <v>129</v>
      </c>
      <c r="E9" s="594">
        <v>7</v>
      </c>
      <c r="F9" s="594">
        <v>7</v>
      </c>
      <c r="G9" s="594">
        <v>7</v>
      </c>
      <c r="H9" s="594">
        <v>7</v>
      </c>
      <c r="I9" s="594">
        <v>40</v>
      </c>
      <c r="J9" s="594">
        <v>7</v>
      </c>
      <c r="K9" s="594">
        <v>19</v>
      </c>
      <c r="L9" s="594">
        <v>2</v>
      </c>
      <c r="M9" s="594">
        <v>7</v>
      </c>
      <c r="N9" s="594">
        <v>7</v>
      </c>
      <c r="O9" s="594">
        <v>73</v>
      </c>
      <c r="P9" s="594">
        <v>7</v>
      </c>
      <c r="Q9" s="594">
        <v>175</v>
      </c>
      <c r="R9" s="594">
        <v>35</v>
      </c>
      <c r="S9" s="594">
        <v>95</v>
      </c>
    </row>
    <row r="11" ht="12.75" hidden="1">
      <c r="E11" s="1">
        <f>S9+I8+J7</f>
        <v>243</v>
      </c>
    </row>
    <row r="12" ht="12.75" hidden="1"/>
    <row r="13" ht="12.75" hidden="1"/>
    <row r="14" spans="5:41" ht="12.75" customHeight="1" hidden="1">
      <c r="E14" s="1">
        <f>E8</f>
        <v>77</v>
      </c>
      <c r="F14" s="1">
        <f>K7</f>
        <v>145</v>
      </c>
      <c r="G14" s="1">
        <f>R6</f>
        <v>163</v>
      </c>
      <c r="H14" s="1">
        <f>G7</f>
        <v>175</v>
      </c>
      <c r="I14" s="1">
        <f>O8</f>
        <v>145</v>
      </c>
      <c r="J14" s="1">
        <f>L8</f>
        <v>183</v>
      </c>
      <c r="K14" s="1">
        <f>M7</f>
        <v>7</v>
      </c>
      <c r="L14" s="1">
        <f>M6</f>
        <v>93</v>
      </c>
      <c r="M14" s="1">
        <f>P6</f>
        <v>147</v>
      </c>
      <c r="N14" s="1">
        <f>Q9</f>
        <v>175</v>
      </c>
      <c r="O14" s="1">
        <f>R9</f>
        <v>35</v>
      </c>
      <c r="P14" s="1">
        <f>S7</f>
        <v>7</v>
      </c>
      <c r="Q14" s="1">
        <f>F6</f>
        <v>7</v>
      </c>
      <c r="R14" s="1">
        <f>J9</f>
        <v>7</v>
      </c>
      <c r="S14" s="1">
        <f>E7</f>
        <v>7</v>
      </c>
      <c r="T14" s="1">
        <f>E9</f>
        <v>7</v>
      </c>
      <c r="U14" s="1">
        <f>G9</f>
        <v>7</v>
      </c>
      <c r="V14" s="1">
        <f>O7</f>
        <v>7</v>
      </c>
      <c r="W14" s="1">
        <f>Q7</f>
        <v>7</v>
      </c>
      <c r="X14" s="1">
        <f>P9</f>
        <v>7</v>
      </c>
      <c r="Y14" s="1">
        <f>H8</f>
        <v>7</v>
      </c>
      <c r="Z14" s="1">
        <f>I7</f>
        <v>7</v>
      </c>
      <c r="AA14" s="1">
        <f>M9</f>
        <v>7</v>
      </c>
      <c r="AB14" s="1">
        <f>Q8</f>
        <v>7</v>
      </c>
      <c r="AC14" s="1">
        <f>S8</f>
        <v>7</v>
      </c>
      <c r="AD14" s="1">
        <f>F8</f>
        <v>7</v>
      </c>
      <c r="AE14" s="1">
        <f>N8</f>
        <v>7</v>
      </c>
      <c r="AF14" s="1">
        <f>N7</f>
        <v>7</v>
      </c>
      <c r="AG14" s="1">
        <f>J8</f>
        <v>7</v>
      </c>
      <c r="AH14" s="1">
        <f>H9</f>
        <v>7</v>
      </c>
      <c r="AI14" s="1">
        <f>F7</f>
        <v>7</v>
      </c>
      <c r="AJ14" s="1">
        <f>N9</f>
        <v>7</v>
      </c>
      <c r="AK14" s="1">
        <f>N6</f>
        <v>7</v>
      </c>
      <c r="AL14" s="1">
        <f>E6</f>
        <v>7</v>
      </c>
      <c r="AM14" s="1">
        <f>F9</f>
        <v>7</v>
      </c>
      <c r="AN14" s="1">
        <f>G9</f>
        <v>7</v>
      </c>
      <c r="AO14" s="1">
        <f>H9</f>
        <v>7</v>
      </c>
    </row>
    <row r="15" spans="5:42" ht="12.75" hidden="1">
      <c r="E15" s="1">
        <f>(E14+57)/2</f>
        <v>67</v>
      </c>
      <c r="F15" s="1">
        <f aca="true" t="shared" si="0" ref="F15:AP15">(F14+57)/2</f>
        <v>101</v>
      </c>
      <c r="G15" s="1">
        <f t="shared" si="0"/>
        <v>110</v>
      </c>
      <c r="H15" s="1">
        <f t="shared" si="0"/>
        <v>116</v>
      </c>
      <c r="I15" s="1">
        <f t="shared" si="0"/>
        <v>101</v>
      </c>
      <c r="J15" s="1">
        <f t="shared" si="0"/>
        <v>120</v>
      </c>
      <c r="K15" s="1">
        <f t="shared" si="0"/>
        <v>32</v>
      </c>
      <c r="L15" s="1">
        <f t="shared" si="0"/>
        <v>75</v>
      </c>
      <c r="M15" s="1">
        <f t="shared" si="0"/>
        <v>102</v>
      </c>
      <c r="N15" s="1">
        <f t="shared" si="0"/>
        <v>116</v>
      </c>
      <c r="O15" s="1">
        <f t="shared" si="0"/>
        <v>46</v>
      </c>
      <c r="P15" s="1">
        <f t="shared" si="0"/>
        <v>32</v>
      </c>
      <c r="Q15" s="1">
        <f t="shared" si="0"/>
        <v>32</v>
      </c>
      <c r="R15" s="1">
        <f t="shared" si="0"/>
        <v>32</v>
      </c>
      <c r="S15" s="1">
        <f t="shared" si="0"/>
        <v>32</v>
      </c>
      <c r="T15" s="1">
        <f t="shared" si="0"/>
        <v>32</v>
      </c>
      <c r="U15" s="1">
        <f t="shared" si="0"/>
        <v>32</v>
      </c>
      <c r="V15" s="1">
        <f t="shared" si="0"/>
        <v>32</v>
      </c>
      <c r="W15" s="1">
        <f t="shared" si="0"/>
        <v>32</v>
      </c>
      <c r="X15" s="1">
        <f t="shared" si="0"/>
        <v>32</v>
      </c>
      <c r="Y15" s="1">
        <f t="shared" si="0"/>
        <v>32</v>
      </c>
      <c r="Z15" s="1">
        <f t="shared" si="0"/>
        <v>32</v>
      </c>
      <c r="AA15" s="1">
        <f t="shared" si="0"/>
        <v>32</v>
      </c>
      <c r="AB15" s="1">
        <f t="shared" si="0"/>
        <v>32</v>
      </c>
      <c r="AC15" s="1">
        <f t="shared" si="0"/>
        <v>32</v>
      </c>
      <c r="AD15" s="1">
        <f t="shared" si="0"/>
        <v>32</v>
      </c>
      <c r="AE15" s="1">
        <f t="shared" si="0"/>
        <v>32</v>
      </c>
      <c r="AF15" s="1">
        <f t="shared" si="0"/>
        <v>32</v>
      </c>
      <c r="AG15" s="1">
        <f t="shared" si="0"/>
        <v>32</v>
      </c>
      <c r="AH15" s="1">
        <f t="shared" si="0"/>
        <v>32</v>
      </c>
      <c r="AI15" s="1">
        <f t="shared" si="0"/>
        <v>32</v>
      </c>
      <c r="AJ15" s="1">
        <f t="shared" si="0"/>
        <v>32</v>
      </c>
      <c r="AK15" s="1">
        <f t="shared" si="0"/>
        <v>32</v>
      </c>
      <c r="AL15" s="1">
        <f t="shared" si="0"/>
        <v>32</v>
      </c>
      <c r="AM15" s="1">
        <f t="shared" si="0"/>
        <v>32</v>
      </c>
      <c r="AN15" s="1">
        <f t="shared" si="0"/>
        <v>32</v>
      </c>
      <c r="AO15" s="1">
        <f t="shared" si="0"/>
        <v>32</v>
      </c>
      <c r="AP15" s="1">
        <f t="shared" si="0"/>
        <v>28.5</v>
      </c>
    </row>
    <row r="16" spans="5:41" ht="12.75" hidden="1">
      <c r="E16" s="1" t="str">
        <f>CHAR(E15)</f>
        <v>C</v>
      </c>
      <c r="F16" s="1" t="str">
        <f aca="true" t="shared" si="1" ref="F16:AM16">CHAR(F15)</f>
        <v>e</v>
      </c>
      <c r="G16" s="1" t="str">
        <f t="shared" si="1"/>
        <v>n</v>
      </c>
      <c r="H16" s="1" t="str">
        <f t="shared" si="1"/>
        <v>t</v>
      </c>
      <c r="I16" s="1" t="str">
        <f t="shared" si="1"/>
        <v>e</v>
      </c>
      <c r="J16" s="1" t="str">
        <f t="shared" si="1"/>
        <v>x</v>
      </c>
      <c r="K16" s="1" t="str">
        <f t="shared" si="1"/>
        <v> </v>
      </c>
      <c r="L16" s="1" t="str">
        <f t="shared" si="1"/>
        <v>K</v>
      </c>
      <c r="M16" s="1" t="str">
        <f t="shared" si="1"/>
        <v>f</v>
      </c>
      <c r="N16" s="1" t="str">
        <f t="shared" si="1"/>
        <v>t</v>
      </c>
      <c r="O16" s="1" t="str">
        <f t="shared" si="1"/>
        <v>.</v>
      </c>
      <c r="P16" s="1" t="str">
        <f t="shared" si="1"/>
        <v> </v>
      </c>
      <c r="Q16" s="1" t="str">
        <f t="shared" si="1"/>
        <v> </v>
      </c>
      <c r="R16" s="1" t="str">
        <f t="shared" si="1"/>
        <v> </v>
      </c>
      <c r="S16" s="1" t="str">
        <f t="shared" si="1"/>
        <v> </v>
      </c>
      <c r="T16" s="1" t="str">
        <f t="shared" si="1"/>
        <v> </v>
      </c>
      <c r="U16" s="1" t="str">
        <f t="shared" si="1"/>
        <v> </v>
      </c>
      <c r="V16" s="1" t="str">
        <f t="shared" si="1"/>
        <v> </v>
      </c>
      <c r="W16" s="1" t="str">
        <f t="shared" si="1"/>
        <v> </v>
      </c>
      <c r="X16" s="1" t="str">
        <f t="shared" si="1"/>
        <v> </v>
      </c>
      <c r="Y16" s="1" t="str">
        <f t="shared" si="1"/>
        <v> </v>
      </c>
      <c r="Z16" s="1" t="str">
        <f t="shared" si="1"/>
        <v> </v>
      </c>
      <c r="AA16" s="1" t="str">
        <f t="shared" si="1"/>
        <v> </v>
      </c>
      <c r="AB16" s="1" t="str">
        <f t="shared" si="1"/>
        <v> </v>
      </c>
      <c r="AC16" s="1" t="str">
        <f t="shared" si="1"/>
        <v> </v>
      </c>
      <c r="AD16" s="1" t="str">
        <f t="shared" si="1"/>
        <v> </v>
      </c>
      <c r="AE16" s="1" t="str">
        <f t="shared" si="1"/>
        <v> </v>
      </c>
      <c r="AF16" s="1" t="str">
        <f t="shared" si="1"/>
        <v> </v>
      </c>
      <c r="AG16" s="1" t="str">
        <f t="shared" si="1"/>
        <v> </v>
      </c>
      <c r="AH16" s="1" t="str">
        <f t="shared" si="1"/>
        <v> </v>
      </c>
      <c r="AI16" s="1" t="str">
        <f t="shared" si="1"/>
        <v> </v>
      </c>
      <c r="AJ16" s="1" t="str">
        <f t="shared" si="1"/>
        <v> </v>
      </c>
      <c r="AK16" s="1" t="str">
        <f t="shared" si="1"/>
        <v> </v>
      </c>
      <c r="AL16" s="1" t="str">
        <f t="shared" si="1"/>
        <v> </v>
      </c>
      <c r="AM16" s="1" t="str">
        <f t="shared" si="1"/>
        <v> </v>
      </c>
      <c r="AN16" s="1" t="str">
        <f>CHAR(AN15)</f>
        <v> </v>
      </c>
      <c r="AO16" s="1" t="str">
        <f>CHAR(AO15)</f>
        <v> </v>
      </c>
    </row>
    <row r="17" ht="12.75" hidden="1"/>
    <row r="18" ht="12.75" hidden="1"/>
    <row r="19" ht="12.75" hidden="1"/>
    <row r="20" ht="12.75" hidden="1">
      <c r="E20" s="5" t="str">
        <f>CONCATENATE(E16,F16,G16,H16,I16,J16,K16,L16,M16,N16,O16,P16,Q16,R16,S16,T16,U16,V16,W16,X16,Y16,Z16,AA16,AB16,AC16,AD16,AE16,AF16,AG16,AH16)</f>
        <v>Centex Kft.                   </v>
      </c>
    </row>
    <row r="21" ht="12.75" hidden="1">
      <c r="E21" s="5" t="str">
        <f>CONCATENATE(AI16,AJ16,AK16,AL16,AM16)</f>
        <v>     </v>
      </c>
    </row>
    <row r="22" ht="12.75" hidden="1">
      <c r="E22" s="5"/>
    </row>
    <row r="23" ht="12.75" hidden="1">
      <c r="E23" s="5" t="str">
        <f>CONCATENATE(E20,E21)</f>
        <v>Centex Kft.                        </v>
      </c>
    </row>
    <row r="24" ht="12.75" hidden="1"/>
    <row r="26" spans="5:35" ht="12.75">
      <c r="E26" s="6" t="s">
        <v>130</v>
      </c>
      <c r="K26" s="712" t="str">
        <f>IF(E11=243,E23,"DEMÓ FELHASZNÁLÓ. KÉREM, REGISZTRÁLJA!")</f>
        <v>Centex Kft.                        </v>
      </c>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row>
    <row r="27" spans="11:35" ht="12.75">
      <c r="K27" s="713" t="s">
        <v>34</v>
      </c>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3"/>
    </row>
    <row r="28" ht="12.75">
      <c r="K28" s="7" t="s">
        <v>131</v>
      </c>
    </row>
    <row r="29" ht="12.75">
      <c r="K29" s="7" t="s">
        <v>132</v>
      </c>
    </row>
    <row r="30" spans="11:29" ht="12.75">
      <c r="K30" s="714" t="str">
        <f>IF(AND(F1=0,K26=K27),"SIKERES REGISZTRÁCIÓ","")</f>
        <v>SIKERES REGISZTRÁCIÓ</v>
      </c>
      <c r="L30" s="714"/>
      <c r="M30" s="714"/>
      <c r="N30" s="714"/>
      <c r="O30" s="714"/>
      <c r="P30" s="714"/>
      <c r="Q30" s="714"/>
      <c r="R30" s="714"/>
      <c r="S30" s="714"/>
      <c r="T30" s="714"/>
      <c r="U30" s="714"/>
      <c r="V30" s="714"/>
      <c r="W30" s="714"/>
      <c r="X30" s="714"/>
      <c r="Y30" s="714"/>
      <c r="Z30" s="714"/>
      <c r="AA30" s="714"/>
      <c r="AB30" s="714"/>
      <c r="AC30" s="714"/>
    </row>
    <row r="36" spans="5:12" ht="12.75">
      <c r="E36" s="8" t="s">
        <v>133</v>
      </c>
      <c r="F36" s="9"/>
      <c r="K36" s="5" t="s">
        <v>134</v>
      </c>
      <c r="L36" s="5"/>
    </row>
    <row r="37" spans="11:12" ht="12.75">
      <c r="K37" s="5" t="s">
        <v>135</v>
      </c>
      <c r="L37" s="5"/>
    </row>
    <row r="38" spans="11:12" ht="12.75">
      <c r="K38" s="5" t="s">
        <v>136</v>
      </c>
      <c r="L38" s="5"/>
    </row>
    <row r="39" spans="11:12" ht="12.75">
      <c r="K39" s="5" t="s">
        <v>137</v>
      </c>
      <c r="L39" s="5"/>
    </row>
    <row r="40" spans="11:18" ht="12.75">
      <c r="K40" s="5" t="s">
        <v>138</v>
      </c>
      <c r="L40" s="5"/>
      <c r="R40" s="10" t="s">
        <v>139</v>
      </c>
    </row>
    <row r="41" spans="11:23" ht="12.75">
      <c r="K41" s="5" t="s">
        <v>140</v>
      </c>
      <c r="L41" s="5"/>
      <c r="M41" s="5"/>
      <c r="N41" s="5"/>
      <c r="O41" s="5"/>
      <c r="P41" s="5"/>
      <c r="Q41" s="5"/>
      <c r="R41" s="10" t="s">
        <v>141</v>
      </c>
      <c r="S41" s="5"/>
      <c r="T41" s="5"/>
      <c r="U41" s="5"/>
      <c r="V41" s="5"/>
      <c r="W41" s="5"/>
    </row>
    <row r="42" spans="11:23" ht="12.75">
      <c r="K42" s="5"/>
      <c r="L42" s="5"/>
      <c r="M42" s="5"/>
      <c r="N42" s="5"/>
      <c r="O42" s="5"/>
      <c r="P42" s="5"/>
      <c r="Q42" s="5"/>
      <c r="R42" s="10" t="s">
        <v>142</v>
      </c>
      <c r="S42" s="5"/>
      <c r="T42" s="5"/>
      <c r="U42" s="5"/>
      <c r="V42" s="5"/>
      <c r="W42" s="5"/>
    </row>
    <row r="43" spans="11:23" ht="12.75">
      <c r="K43" s="5"/>
      <c r="L43" s="5"/>
      <c r="M43" s="5"/>
      <c r="N43" s="5"/>
      <c r="O43" s="5"/>
      <c r="P43" s="5"/>
      <c r="Q43" s="5"/>
      <c r="R43" s="5"/>
      <c r="S43" s="5"/>
      <c r="T43" s="5"/>
      <c r="U43" s="5"/>
      <c r="V43" s="5"/>
      <c r="W43" s="5"/>
    </row>
    <row r="44" spans="11:12" ht="12.75">
      <c r="K44" s="5" t="s">
        <v>143</v>
      </c>
      <c r="L44" s="5"/>
    </row>
    <row r="45" spans="11:12" ht="12.75">
      <c r="K45" s="5"/>
      <c r="L45" s="5"/>
    </row>
    <row r="46" spans="11:12" ht="12.75">
      <c r="K46" s="5" t="s">
        <v>144</v>
      </c>
      <c r="L46" s="5"/>
    </row>
    <row r="47" spans="11:12" ht="12.75">
      <c r="K47" s="5" t="s">
        <v>145</v>
      </c>
      <c r="L47" s="5"/>
    </row>
    <row r="48" spans="11:12" ht="12.75">
      <c r="K48" s="5" t="s">
        <v>146</v>
      </c>
      <c r="L48" s="5"/>
    </row>
    <row r="49" spans="11:12" ht="12.75">
      <c r="K49" s="5" t="s">
        <v>147</v>
      </c>
      <c r="L49" s="5"/>
    </row>
    <row r="50" spans="11:12" ht="12.75">
      <c r="K50" s="5" t="s">
        <v>148</v>
      </c>
      <c r="L50" s="5"/>
    </row>
  </sheetData>
  <sheetProtection password="C1DD" sheet="1" objects="1" scenarios="1"/>
  <mergeCells count="4">
    <mergeCell ref="A1:D2"/>
    <mergeCell ref="K26:AI26"/>
    <mergeCell ref="K27:AI27"/>
    <mergeCell ref="K30:AC30"/>
  </mergeCells>
  <hyperlinks>
    <hyperlink ref="R40" r:id="rId1" display="www.centex.hu"/>
    <hyperlink ref="R41" r:id="rId2" display="rendel@centex.hu"/>
    <hyperlink ref="R42" r:id="rId3" display="info@centex.hu"/>
  </hyperlinks>
  <printOptions/>
  <pageMargins left="0.75" right="0.75" top="1" bottom="1" header="0.5118055555555556" footer="0.5118055555555556"/>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Q47"/>
  <sheetViews>
    <sheetView showGridLines="0" view="pageBreakPreview" zoomScaleSheetLayoutView="100" zoomScalePageLayoutView="0" workbookViewId="0" topLeftCell="A1">
      <selection activeCell="B18" sqref="B18:E18"/>
    </sheetView>
  </sheetViews>
  <sheetFormatPr defaultColWidth="9.140625" defaultRowHeight="12.75"/>
  <cols>
    <col min="1" max="1" width="4.7109375" style="277" customWidth="1"/>
    <col min="2" max="2" width="10.421875" style="277" customWidth="1"/>
    <col min="3" max="3" width="20.28125" style="277" customWidth="1"/>
    <col min="4" max="4" width="11.421875" style="277" customWidth="1"/>
    <col min="5" max="5" width="2.8515625" style="277" customWidth="1"/>
    <col min="6" max="9" width="0" style="277" hidden="1" customWidth="1"/>
    <col min="10" max="10" width="19.8515625" style="277" customWidth="1"/>
    <col min="11" max="11" width="2.8515625" style="277" customWidth="1"/>
    <col min="12" max="12" width="4.00390625" style="277" customWidth="1"/>
    <col min="13" max="13" width="10.421875" style="277" customWidth="1"/>
    <col min="14" max="18" width="0" style="267" hidden="1" customWidth="1"/>
    <col min="19" max="16384" width="9.140625" style="277" customWidth="1"/>
  </cols>
  <sheetData>
    <row r="1" ht="20.25">
      <c r="M1" s="488" t="s">
        <v>127</v>
      </c>
    </row>
    <row r="2" spans="1:13" ht="19.5">
      <c r="A2" s="846" t="s">
        <v>51</v>
      </c>
      <c r="B2" s="846"/>
      <c r="C2" s="846"/>
      <c r="D2" s="846"/>
      <c r="E2" s="846"/>
      <c r="F2" s="846"/>
      <c r="G2" s="846"/>
      <c r="H2" s="846"/>
      <c r="I2" s="846"/>
      <c r="J2" s="846"/>
      <c r="K2" s="846"/>
      <c r="L2" s="846"/>
      <c r="M2" s="846"/>
    </row>
    <row r="3" spans="1:13" ht="19.5">
      <c r="A3" s="846" t="s">
        <v>52</v>
      </c>
      <c r="B3" s="846"/>
      <c r="C3" s="846"/>
      <c r="D3" s="846"/>
      <c r="E3" s="846"/>
      <c r="F3" s="846"/>
      <c r="G3" s="846"/>
      <c r="H3" s="846"/>
      <c r="I3" s="846"/>
      <c r="J3" s="846"/>
      <c r="K3" s="846"/>
      <c r="L3" s="846"/>
      <c r="M3" s="846"/>
    </row>
    <row r="5" spans="1:13" ht="15.75" customHeight="1">
      <c r="A5" s="489" t="str">
        <f>'1. oldal'!AB11</f>
        <v>2010.</v>
      </c>
      <c r="B5" s="490" t="s">
        <v>16</v>
      </c>
      <c r="C5" s="491" t="str">
        <f>'A.LAP'!C5</f>
        <v>Veresegyház Város</v>
      </c>
      <c r="D5" s="490" t="s">
        <v>771</v>
      </c>
      <c r="E5" s="490"/>
      <c r="F5" s="490"/>
      <c r="G5" s="490"/>
      <c r="H5" s="490"/>
      <c r="I5" s="490"/>
      <c r="J5" s="490"/>
      <c r="K5" s="490"/>
      <c r="L5" s="490"/>
      <c r="M5" s="492"/>
    </row>
    <row r="6" spans="1:13" s="277" customFormat="1" ht="15">
      <c r="A6" s="847" t="s">
        <v>772</v>
      </c>
      <c r="B6" s="847"/>
      <c r="C6" s="847"/>
      <c r="D6" s="847"/>
      <c r="E6" s="847"/>
      <c r="F6" s="847"/>
      <c r="G6" s="847"/>
      <c r="H6" s="847"/>
      <c r="I6" s="847"/>
      <c r="J6" s="847"/>
      <c r="K6" s="847"/>
      <c r="L6" s="847"/>
      <c r="M6" s="847"/>
    </row>
    <row r="7" spans="1:13" s="277" customFormat="1" ht="15">
      <c r="A7" s="847" t="s">
        <v>773</v>
      </c>
      <c r="B7" s="847"/>
      <c r="C7" s="847"/>
      <c r="D7" s="847"/>
      <c r="E7" s="847"/>
      <c r="F7" s="847"/>
      <c r="G7" s="847"/>
      <c r="H7" s="847"/>
      <c r="I7" s="847"/>
      <c r="J7" s="847"/>
      <c r="K7" s="847"/>
      <c r="L7" s="847"/>
      <c r="M7" s="847"/>
    </row>
    <row r="8" spans="1:13" ht="16.5">
      <c r="A8" s="848" t="s">
        <v>53</v>
      </c>
      <c r="B8" s="848"/>
      <c r="C8" s="848"/>
      <c r="D8" s="848"/>
      <c r="E8" s="848"/>
      <c r="F8" s="848"/>
      <c r="G8" s="848"/>
      <c r="H8" s="848"/>
      <c r="I8" s="848"/>
      <c r="J8" s="848"/>
      <c r="K8" s="848"/>
      <c r="L8" s="848"/>
      <c r="M8" s="848"/>
    </row>
    <row r="10" spans="1:13" ht="15">
      <c r="A10" s="849" t="s">
        <v>775</v>
      </c>
      <c r="B10" s="849"/>
      <c r="C10" s="849"/>
      <c r="D10" s="850"/>
      <c r="E10" s="850"/>
      <c r="F10" s="850"/>
      <c r="G10" s="850"/>
      <c r="H10" s="850"/>
      <c r="I10" s="850"/>
      <c r="J10" s="850"/>
      <c r="K10" s="850"/>
      <c r="L10" s="850"/>
      <c r="M10" s="850"/>
    </row>
    <row r="11" spans="1:13" ht="15">
      <c r="A11" s="851" t="s">
        <v>789</v>
      </c>
      <c r="B11" s="851"/>
      <c r="C11" s="851"/>
      <c r="D11" s="493"/>
      <c r="E11" s="493"/>
      <c r="F11" s="493"/>
      <c r="G11" s="493"/>
      <c r="H11" s="493"/>
      <c r="I11" s="493"/>
      <c r="J11" s="493"/>
      <c r="K11" s="493"/>
      <c r="L11" s="493"/>
      <c r="M11" s="494"/>
    </row>
    <row r="12" spans="1:13" ht="15.75">
      <c r="A12" s="853">
        <f>'1. oldal'!K66</f>
        <v>0</v>
      </c>
      <c r="B12" s="853"/>
      <c r="C12" s="853"/>
      <c r="D12" s="853"/>
      <c r="E12" s="853"/>
      <c r="F12" s="853"/>
      <c r="G12" s="853"/>
      <c r="H12" s="853"/>
      <c r="I12" s="853"/>
      <c r="J12" s="853"/>
      <c r="K12" s="853"/>
      <c r="L12" s="853"/>
      <c r="M12" s="853"/>
    </row>
    <row r="13" spans="1:13" ht="15.75">
      <c r="A13" s="851" t="s">
        <v>635</v>
      </c>
      <c r="B13" s="851"/>
      <c r="C13" s="866">
        <f>IF('1. oldal'!T71="","",'1. oldal'!T71)</f>
        <v>0</v>
      </c>
      <c r="D13" s="866"/>
      <c r="E13" s="866"/>
      <c r="F13" s="866"/>
      <c r="G13" s="866"/>
      <c r="H13" s="866"/>
      <c r="I13" s="866"/>
      <c r="J13" s="866"/>
      <c r="K13" s="866"/>
      <c r="L13" s="866"/>
      <c r="M13" s="866"/>
    </row>
    <row r="14" spans="1:13" ht="15">
      <c r="A14" s="855" t="s">
        <v>54</v>
      </c>
      <c r="B14" s="855"/>
      <c r="C14" s="855"/>
      <c r="D14" s="855"/>
      <c r="E14" s="856">
        <f>'A.LAP'!E14</f>
      </c>
      <c r="F14" s="856"/>
      <c r="G14" s="856"/>
      <c r="H14" s="856"/>
      <c r="I14" s="856"/>
      <c r="J14" s="856"/>
      <c r="K14" s="856"/>
      <c r="L14" s="856"/>
      <c r="M14" s="856"/>
    </row>
    <row r="15" spans="1:13" ht="15">
      <c r="A15" s="338"/>
      <c r="B15" s="338"/>
      <c r="C15" s="338"/>
      <c r="D15" s="338"/>
      <c r="E15" s="338"/>
      <c r="F15" s="338"/>
      <c r="G15" s="338"/>
      <c r="H15" s="338"/>
      <c r="J15" s="267"/>
      <c r="K15" s="267"/>
      <c r="L15" s="267"/>
      <c r="M15" s="267"/>
    </row>
    <row r="16" spans="1:13" ht="30" customHeight="1">
      <c r="A16" s="857" t="s">
        <v>778</v>
      </c>
      <c r="B16" s="857"/>
      <c r="C16" s="857"/>
      <c r="D16" s="857"/>
      <c r="E16" s="857"/>
      <c r="J16" s="701" t="s">
        <v>779</v>
      </c>
      <c r="K16" s="858" t="s">
        <v>567</v>
      </c>
      <c r="L16" s="858"/>
      <c r="M16" s="858"/>
    </row>
    <row r="17" spans="1:17" ht="29.25" customHeight="1">
      <c r="A17" s="496" t="s">
        <v>674</v>
      </c>
      <c r="B17" s="859" t="s">
        <v>55</v>
      </c>
      <c r="C17" s="859"/>
      <c r="D17" s="859"/>
      <c r="E17" s="859"/>
      <c r="F17" s="346"/>
      <c r="G17" s="346"/>
      <c r="H17" s="346"/>
      <c r="I17" s="346"/>
      <c r="J17" s="702">
        <f>J18+J19+J20+J21+J22+J23-J24</f>
        <v>0</v>
      </c>
      <c r="K17" s="860"/>
      <c r="L17" s="860"/>
      <c r="M17" s="860"/>
      <c r="N17" s="556">
        <f>IF(J17&lt;0,"NEM LEHET NEGATÍV","")</f>
      </c>
      <c r="Q17" s="267">
        <f>IF(N17="",0,1)</f>
        <v>0</v>
      </c>
    </row>
    <row r="18" spans="1:17" ht="15">
      <c r="A18" s="557" t="s">
        <v>676</v>
      </c>
      <c r="B18" s="909" t="s">
        <v>56</v>
      </c>
      <c r="C18" s="909"/>
      <c r="D18" s="909"/>
      <c r="E18" s="909"/>
      <c r="F18" s="499"/>
      <c r="G18" s="499"/>
      <c r="H18" s="499"/>
      <c r="I18" s="499"/>
      <c r="J18" s="707"/>
      <c r="K18" s="860"/>
      <c r="L18" s="860"/>
      <c r="M18" s="860"/>
      <c r="N18" s="501">
        <f>IF(J18=ROUND((J18),0),"","Csak egész számot írtat be")</f>
      </c>
      <c r="Q18" s="267">
        <f>IF(N18="",0,1)</f>
        <v>0</v>
      </c>
    </row>
    <row r="19" spans="1:17" ht="15">
      <c r="A19" s="496" t="s">
        <v>678</v>
      </c>
      <c r="B19" s="861" t="s">
        <v>57</v>
      </c>
      <c r="C19" s="861"/>
      <c r="D19" s="861"/>
      <c r="E19" s="861"/>
      <c r="F19" s="346"/>
      <c r="G19" s="346"/>
      <c r="H19" s="346"/>
      <c r="I19" s="346"/>
      <c r="J19" s="708"/>
      <c r="K19" s="860"/>
      <c r="L19" s="860"/>
      <c r="M19" s="860"/>
      <c r="N19" s="501">
        <f aca="true" t="shared" si="0" ref="N19:N24">IF(J19=ROUND((J19),0),"","Csak egész számot írtat be")</f>
      </c>
      <c r="Q19" s="267">
        <f aca="true" t="shared" si="1" ref="Q19:Q24">IF(N19="",0,1)</f>
        <v>0</v>
      </c>
    </row>
    <row r="20" spans="1:17" ht="30" customHeight="1">
      <c r="A20" s="503" t="s">
        <v>680</v>
      </c>
      <c r="B20" s="861" t="s">
        <v>58</v>
      </c>
      <c r="C20" s="861"/>
      <c r="D20" s="861"/>
      <c r="E20" s="861"/>
      <c r="F20" s="499"/>
      <c r="G20" s="499"/>
      <c r="H20" s="499"/>
      <c r="I20" s="499"/>
      <c r="J20" s="707"/>
      <c r="K20" s="860"/>
      <c r="L20" s="860"/>
      <c r="M20" s="860"/>
      <c r="N20" s="501">
        <f t="shared" si="0"/>
      </c>
      <c r="Q20" s="267">
        <f t="shared" si="1"/>
        <v>0</v>
      </c>
    </row>
    <row r="21" spans="1:17" ht="15">
      <c r="A21" s="505" t="s">
        <v>682</v>
      </c>
      <c r="B21" s="862" t="s">
        <v>59</v>
      </c>
      <c r="C21" s="862"/>
      <c r="D21" s="862"/>
      <c r="E21" s="862"/>
      <c r="F21" s="338"/>
      <c r="G21" s="338"/>
      <c r="H21" s="338"/>
      <c r="I21" s="338"/>
      <c r="J21" s="709"/>
      <c r="K21" s="860"/>
      <c r="L21" s="860"/>
      <c r="M21" s="860"/>
      <c r="N21" s="501">
        <f t="shared" si="0"/>
      </c>
      <c r="Q21" s="267">
        <f t="shared" si="1"/>
        <v>0</v>
      </c>
    </row>
    <row r="22" spans="1:17" ht="30.75" customHeight="1">
      <c r="A22" s="505" t="s">
        <v>688</v>
      </c>
      <c r="B22" s="862" t="s">
        <v>60</v>
      </c>
      <c r="C22" s="862"/>
      <c r="D22" s="862"/>
      <c r="E22" s="862"/>
      <c r="F22" s="267"/>
      <c r="G22" s="267"/>
      <c r="H22" s="267"/>
      <c r="I22" s="267"/>
      <c r="J22" s="709"/>
      <c r="K22" s="860"/>
      <c r="L22" s="860"/>
      <c r="M22" s="860"/>
      <c r="N22" s="501">
        <f t="shared" si="0"/>
      </c>
      <c r="Q22" s="267">
        <f t="shared" si="1"/>
        <v>0</v>
      </c>
    </row>
    <row r="23" spans="1:17" ht="48" customHeight="1">
      <c r="A23" s="505" t="s">
        <v>689</v>
      </c>
      <c r="B23" s="862" t="s">
        <v>61</v>
      </c>
      <c r="C23" s="862"/>
      <c r="D23" s="862"/>
      <c r="E23" s="862"/>
      <c r="F23" s="267"/>
      <c r="G23" s="267"/>
      <c r="H23" s="267"/>
      <c r="I23" s="267"/>
      <c r="J23" s="709"/>
      <c r="K23" s="860"/>
      <c r="L23" s="860"/>
      <c r="M23" s="860"/>
      <c r="N23" s="501">
        <f t="shared" si="0"/>
      </c>
      <c r="Q23" s="267">
        <f t="shared" si="1"/>
        <v>0</v>
      </c>
    </row>
    <row r="24" spans="1:17" ht="15">
      <c r="A24" s="505" t="s">
        <v>691</v>
      </c>
      <c r="B24" s="862" t="s">
        <v>62</v>
      </c>
      <c r="C24" s="862"/>
      <c r="D24" s="862"/>
      <c r="E24" s="862"/>
      <c r="F24" s="267"/>
      <c r="G24" s="267"/>
      <c r="H24" s="267"/>
      <c r="I24" s="267"/>
      <c r="J24" s="710"/>
      <c r="K24" s="860"/>
      <c r="L24" s="860"/>
      <c r="M24" s="860"/>
      <c r="N24" s="501">
        <f t="shared" si="0"/>
      </c>
      <c r="Q24" s="267">
        <f t="shared" si="1"/>
        <v>0</v>
      </c>
    </row>
    <row r="25" spans="2:17" ht="15">
      <c r="B25" s="507"/>
      <c r="C25" s="508"/>
      <c r="Q25" s="267">
        <f>SUM(Q17:Q24)</f>
        <v>0</v>
      </c>
    </row>
    <row r="27" spans="1:13" ht="15.75">
      <c r="A27" s="863" t="str">
        <f>'2. oldal'!B80</f>
        <v>Veresegyház</v>
      </c>
      <c r="B27" s="863"/>
      <c r="C27" s="863"/>
      <c r="D27" s="451">
        <f>'2. oldal'!E80</f>
        <v>0</v>
      </c>
      <c r="E27" s="509" t="s">
        <v>569</v>
      </c>
      <c r="F27" s="509"/>
      <c r="G27" s="509"/>
      <c r="H27" s="509"/>
      <c r="I27" s="509"/>
      <c r="J27" s="451">
        <f>'2. oldal'!H80</f>
        <v>0</v>
      </c>
      <c r="K27" s="509" t="s">
        <v>570</v>
      </c>
      <c r="L27" s="451">
        <f>'2. oldal'!N80</f>
        <v>0</v>
      </c>
      <c r="M27" s="277" t="s">
        <v>643</v>
      </c>
    </row>
    <row r="30" spans="10:13" ht="15">
      <c r="J30" s="510"/>
      <c r="K30" s="510"/>
      <c r="L30" s="510"/>
      <c r="M30" s="510"/>
    </row>
    <row r="31" spans="10:13" ht="15">
      <c r="J31" s="864" t="s">
        <v>786</v>
      </c>
      <c r="K31" s="864"/>
      <c r="L31" s="864"/>
      <c r="M31" s="864"/>
    </row>
    <row r="33" ht="15" hidden="1"/>
    <row r="39" spans="1:2" ht="15">
      <c r="A39" s="324"/>
      <c r="B39" s="262"/>
    </row>
    <row r="40" spans="1:2" ht="15">
      <c r="A40" s="324">
        <f>IF(B40="",0,1)</f>
        <v>0</v>
      </c>
      <c r="B40" s="262"/>
    </row>
    <row r="41" spans="1:2" ht="15">
      <c r="A41" s="324">
        <f>IF(B41="",0,1)</f>
        <v>0</v>
      </c>
      <c r="B41" s="262">
        <f>IF('x4_ oldal'!A68=0,"","1-4.oldal hibás!")</f>
      </c>
    </row>
    <row r="42" spans="1:2" ht="15">
      <c r="A42" s="324"/>
      <c r="B42" s="262"/>
    </row>
    <row r="43" spans="1:2" ht="15">
      <c r="A43" s="324">
        <f>IF(B43="",0,1)</f>
        <v>0</v>
      </c>
      <c r="B43" s="262">
        <f>IF(Q25=0,""," A lapon nagatív és/vagy tört szám van!")</f>
      </c>
    </row>
    <row r="44" spans="1:2" ht="15">
      <c r="A44" s="324"/>
      <c r="B44" s="262"/>
    </row>
    <row r="45" spans="1:13" ht="15.75">
      <c r="A45" s="324">
        <f>SUM(A39:A44)</f>
        <v>0</v>
      </c>
      <c r="B45" s="328" t="str">
        <f>IF(A45=0," E L L E N Ő R Z Ö T T "," H I B Á S")</f>
        <v> E L L E N Ő R Z Ö T T </v>
      </c>
      <c r="D45" s="361" t="str">
        <f>'1. oldal'!M126</f>
        <v> VAN HIBÁS LAP !</v>
      </c>
      <c r="M45" s="324">
        <f>IF(B45=" E L L E N Ő R Z Ö T T ",0,1)</f>
        <v>0</v>
      </c>
    </row>
    <row r="47" spans="1:3" ht="31.5" customHeight="1">
      <c r="A47" s="512"/>
      <c r="C47" s="513"/>
    </row>
  </sheetData>
  <sheetProtection password="C1DD" sheet="1" objects="1" scenarios="1"/>
  <mergeCells count="33">
    <mergeCell ref="A27:C27"/>
    <mergeCell ref="J31:M31"/>
    <mergeCell ref="B22:E22"/>
    <mergeCell ref="K22:M22"/>
    <mergeCell ref="B23:E23"/>
    <mergeCell ref="K23:M23"/>
    <mergeCell ref="B24:E24"/>
    <mergeCell ref="K24:M24"/>
    <mergeCell ref="B19:E19"/>
    <mergeCell ref="K19:M19"/>
    <mergeCell ref="B20:E20"/>
    <mergeCell ref="K20:M20"/>
    <mergeCell ref="B21:E21"/>
    <mergeCell ref="K21:M21"/>
    <mergeCell ref="A16:E16"/>
    <mergeCell ref="K16:M16"/>
    <mergeCell ref="B17:E17"/>
    <mergeCell ref="K17:M17"/>
    <mergeCell ref="B18:E18"/>
    <mergeCell ref="K18:M18"/>
    <mergeCell ref="A11:C11"/>
    <mergeCell ref="A12:M12"/>
    <mergeCell ref="A13:B13"/>
    <mergeCell ref="C13:M13"/>
    <mergeCell ref="A14:D14"/>
    <mergeCell ref="E14:M14"/>
    <mergeCell ref="A2:M2"/>
    <mergeCell ref="A3:M3"/>
    <mergeCell ref="A6:M6"/>
    <mergeCell ref="A7:M7"/>
    <mergeCell ref="A8:M8"/>
    <mergeCell ref="A10:C10"/>
    <mergeCell ref="D10:M10"/>
  </mergeCells>
  <printOptions/>
  <pageMargins left="0.75" right="0.75" top="1" bottom="0.15972222222222224" header="0.5118055555555556" footer="0.5118055555555556"/>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Q45"/>
  <sheetViews>
    <sheetView showGridLines="0" view="pageBreakPreview" zoomScaleSheetLayoutView="100" zoomScalePageLayoutView="0" workbookViewId="0" topLeftCell="A1">
      <selection activeCell="B17" sqref="B17:E17"/>
    </sheetView>
  </sheetViews>
  <sheetFormatPr defaultColWidth="9.140625" defaultRowHeight="12.75"/>
  <cols>
    <col min="1" max="1" width="4.7109375" style="277" customWidth="1"/>
    <col min="2" max="2" width="9.421875" style="277" customWidth="1"/>
    <col min="3" max="3" width="20.28125" style="277" customWidth="1"/>
    <col min="4" max="4" width="12.7109375" style="277" customWidth="1"/>
    <col min="5" max="5" width="2.8515625" style="277" customWidth="1"/>
    <col min="6" max="9" width="0" style="277" hidden="1" customWidth="1"/>
    <col min="10" max="10" width="19.8515625" style="277" customWidth="1"/>
    <col min="11" max="11" width="3.00390625" style="277" customWidth="1"/>
    <col min="12" max="12" width="3.57421875" style="277" customWidth="1"/>
    <col min="13" max="13" width="10.421875" style="277" customWidth="1"/>
    <col min="14" max="18" width="0" style="267" hidden="1" customWidth="1"/>
    <col min="19" max="19" width="0" style="277" hidden="1" customWidth="1"/>
    <col min="20" max="16384" width="9.140625" style="277" customWidth="1"/>
  </cols>
  <sheetData>
    <row r="1" ht="20.25">
      <c r="M1" s="488" t="s">
        <v>128</v>
      </c>
    </row>
    <row r="2" spans="1:13" ht="19.5">
      <c r="A2" s="846" t="s">
        <v>63</v>
      </c>
      <c r="B2" s="846"/>
      <c r="C2" s="846"/>
      <c r="D2" s="846"/>
      <c r="E2" s="846"/>
      <c r="F2" s="846"/>
      <c r="G2" s="846"/>
      <c r="H2" s="846"/>
      <c r="I2" s="846"/>
      <c r="J2" s="846"/>
      <c r="K2" s="846"/>
      <c r="L2" s="846"/>
      <c r="M2" s="846"/>
    </row>
    <row r="3" spans="1:13" ht="19.5">
      <c r="A3" s="846"/>
      <c r="B3" s="846"/>
      <c r="C3" s="846"/>
      <c r="D3" s="846"/>
      <c r="E3" s="846"/>
      <c r="F3" s="846"/>
      <c r="G3" s="846"/>
      <c r="H3" s="846"/>
      <c r="I3" s="846"/>
      <c r="J3" s="846"/>
      <c r="K3" s="846"/>
      <c r="L3" s="846"/>
      <c r="M3" s="846"/>
    </row>
    <row r="5" spans="1:13" ht="15.75" customHeight="1">
      <c r="A5" s="514" t="str">
        <f>'1. oldal'!AB11</f>
        <v>2010.</v>
      </c>
      <c r="B5" s="490" t="s">
        <v>17</v>
      </c>
      <c r="C5" s="491" t="str">
        <f>'A.LAP'!C5</f>
        <v>Veresegyház Város</v>
      </c>
      <c r="D5" s="490" t="s">
        <v>771</v>
      </c>
      <c r="E5" s="490"/>
      <c r="F5" s="490"/>
      <c r="G5" s="490"/>
      <c r="H5" s="490"/>
      <c r="I5" s="490"/>
      <c r="J5" s="490"/>
      <c r="K5" s="490"/>
      <c r="L5" s="490"/>
      <c r="M5" s="492"/>
    </row>
    <row r="6" spans="1:13" s="277" customFormat="1" ht="15">
      <c r="A6" s="847" t="s">
        <v>772</v>
      </c>
      <c r="B6" s="847"/>
      <c r="C6" s="847"/>
      <c r="D6" s="847"/>
      <c r="E6" s="847"/>
      <c r="F6" s="847"/>
      <c r="G6" s="847"/>
      <c r="H6" s="847"/>
      <c r="I6" s="847"/>
      <c r="J6" s="847"/>
      <c r="K6" s="847"/>
      <c r="L6" s="847"/>
      <c r="M6" s="847"/>
    </row>
    <row r="7" spans="1:13" s="277" customFormat="1" ht="15">
      <c r="A7" s="847" t="s">
        <v>773</v>
      </c>
      <c r="B7" s="847"/>
      <c r="C7" s="847"/>
      <c r="D7" s="847"/>
      <c r="E7" s="847"/>
      <c r="F7" s="847"/>
      <c r="G7" s="847"/>
      <c r="H7" s="847"/>
      <c r="I7" s="847"/>
      <c r="J7" s="847"/>
      <c r="K7" s="847"/>
      <c r="L7" s="847"/>
      <c r="M7" s="847"/>
    </row>
    <row r="8" spans="1:13" ht="16.5">
      <c r="A8" s="848" t="s">
        <v>64</v>
      </c>
      <c r="B8" s="848"/>
      <c r="C8" s="848"/>
      <c r="D8" s="848"/>
      <c r="E8" s="848"/>
      <c r="F8" s="848"/>
      <c r="G8" s="848"/>
      <c r="H8" s="848"/>
      <c r="I8" s="848"/>
      <c r="J8" s="848"/>
      <c r="K8" s="848"/>
      <c r="L8" s="848"/>
      <c r="M8" s="848"/>
    </row>
    <row r="10" spans="1:13" ht="15">
      <c r="A10" s="849" t="s">
        <v>775</v>
      </c>
      <c r="B10" s="849"/>
      <c r="C10" s="849"/>
      <c r="D10" s="850"/>
      <c r="E10" s="850"/>
      <c r="F10" s="850"/>
      <c r="G10" s="850"/>
      <c r="H10" s="850"/>
      <c r="I10" s="850"/>
      <c r="J10" s="850"/>
      <c r="K10" s="850"/>
      <c r="L10" s="850"/>
      <c r="M10" s="850"/>
    </row>
    <row r="11" spans="1:13" ht="15">
      <c r="A11" s="851" t="s">
        <v>789</v>
      </c>
      <c r="B11" s="851"/>
      <c r="C11" s="851"/>
      <c r="D11" s="493"/>
      <c r="E11" s="493"/>
      <c r="F11" s="493"/>
      <c r="G11" s="493"/>
      <c r="H11" s="493"/>
      <c r="I11" s="493"/>
      <c r="J11" s="493"/>
      <c r="K11" s="493"/>
      <c r="L11" s="493"/>
      <c r="M11" s="494"/>
    </row>
    <row r="12" spans="1:13" ht="15.75">
      <c r="A12" s="853">
        <f>'1. oldal'!K66</f>
        <v>0</v>
      </c>
      <c r="B12" s="853"/>
      <c r="C12" s="853"/>
      <c r="D12" s="853"/>
      <c r="E12" s="853"/>
      <c r="F12" s="853"/>
      <c r="G12" s="853"/>
      <c r="H12" s="853"/>
      <c r="I12" s="853"/>
      <c r="J12" s="853"/>
      <c r="K12" s="853"/>
      <c r="L12" s="853"/>
      <c r="M12" s="853"/>
    </row>
    <row r="13" spans="1:13" ht="15.75">
      <c r="A13" s="851" t="s">
        <v>635</v>
      </c>
      <c r="B13" s="851"/>
      <c r="C13" s="866">
        <f>IF('1. oldal'!T71="","",'1. oldal'!T71)</f>
        <v>0</v>
      </c>
      <c r="D13" s="866"/>
      <c r="E13" s="866"/>
      <c r="F13" s="866"/>
      <c r="G13" s="866"/>
      <c r="H13" s="866"/>
      <c r="I13" s="866"/>
      <c r="J13" s="866"/>
      <c r="K13" s="866"/>
      <c r="L13" s="866"/>
      <c r="M13" s="866"/>
    </row>
    <row r="14" spans="1:13" ht="15">
      <c r="A14" s="855" t="s">
        <v>54</v>
      </c>
      <c r="B14" s="855"/>
      <c r="C14" s="855"/>
      <c r="D14" s="855"/>
      <c r="E14" s="856">
        <f>IF('1. oldal'!K71="","",'1. oldal'!K71)</f>
      </c>
      <c r="F14" s="856"/>
      <c r="G14" s="856"/>
      <c r="H14" s="856"/>
      <c r="I14" s="856"/>
      <c r="J14" s="856"/>
      <c r="K14" s="856"/>
      <c r="L14" s="856"/>
      <c r="M14" s="856"/>
    </row>
    <row r="15" spans="1:13" ht="15">
      <c r="A15" s="338"/>
      <c r="B15" s="338"/>
      <c r="C15" s="338"/>
      <c r="D15" s="338"/>
      <c r="E15" s="338"/>
      <c r="F15" s="338"/>
      <c r="G15" s="338"/>
      <c r="H15" s="338"/>
      <c r="J15" s="267"/>
      <c r="K15" s="267"/>
      <c r="L15" s="267"/>
      <c r="M15" s="267"/>
    </row>
    <row r="16" spans="1:13" ht="30" customHeight="1">
      <c r="A16" s="857" t="s">
        <v>778</v>
      </c>
      <c r="B16" s="857"/>
      <c r="C16" s="857"/>
      <c r="D16" s="857"/>
      <c r="E16" s="857"/>
      <c r="J16" s="701" t="s">
        <v>779</v>
      </c>
      <c r="K16" s="858" t="s">
        <v>567</v>
      </c>
      <c r="L16" s="858"/>
      <c r="M16" s="858"/>
    </row>
    <row r="17" spans="1:17" ht="28.5" customHeight="1">
      <c r="A17" s="496" t="s">
        <v>674</v>
      </c>
      <c r="B17" s="859" t="s">
        <v>55</v>
      </c>
      <c r="C17" s="859"/>
      <c r="D17" s="859"/>
      <c r="E17" s="859"/>
      <c r="F17" s="346"/>
      <c r="G17" s="346"/>
      <c r="H17" s="346"/>
      <c r="I17" s="346"/>
      <c r="J17" s="702">
        <f>J18+J19+J20+J21+J22+J23-J24</f>
        <v>0</v>
      </c>
      <c r="K17" s="860"/>
      <c r="L17" s="860"/>
      <c r="M17" s="860"/>
      <c r="N17" s="556">
        <f>IF(J17&lt;0,"NEM LEHET NEGATÍV","")</f>
      </c>
      <c r="Q17" s="267">
        <f>IF(N17="",0,1)</f>
        <v>0</v>
      </c>
    </row>
    <row r="18" spans="1:17" ht="15">
      <c r="A18" s="557" t="s">
        <v>676</v>
      </c>
      <c r="B18" s="909" t="s">
        <v>65</v>
      </c>
      <c r="C18" s="909"/>
      <c r="D18" s="909"/>
      <c r="E18" s="909"/>
      <c r="F18" s="499"/>
      <c r="G18" s="499"/>
      <c r="H18" s="499"/>
      <c r="I18" s="499"/>
      <c r="J18" s="707"/>
      <c r="K18" s="860"/>
      <c r="L18" s="860"/>
      <c r="M18" s="860"/>
      <c r="N18" s="501">
        <f>IF(J18=ROUND((J18),0),"","Csak egész számot írtat be")</f>
      </c>
      <c r="Q18" s="267">
        <f>IF(N18="",0,1)</f>
        <v>0</v>
      </c>
    </row>
    <row r="19" spans="1:17" ht="15">
      <c r="A19" s="496" t="s">
        <v>678</v>
      </c>
      <c r="B19" s="861" t="s">
        <v>66</v>
      </c>
      <c r="C19" s="861"/>
      <c r="D19" s="861"/>
      <c r="E19" s="861"/>
      <c r="F19" s="346"/>
      <c r="G19" s="346"/>
      <c r="H19" s="346"/>
      <c r="I19" s="346"/>
      <c r="J19" s="708"/>
      <c r="K19" s="860"/>
      <c r="L19" s="860"/>
      <c r="M19" s="860"/>
      <c r="N19" s="501">
        <f aca="true" t="shared" si="0" ref="N19:N24">IF(J19=ROUND((J19),0),"","Csak egész számot írtat be")</f>
      </c>
      <c r="Q19" s="267">
        <f aca="true" t="shared" si="1" ref="Q19:Q24">IF(N19="",0,1)</f>
        <v>0</v>
      </c>
    </row>
    <row r="20" spans="1:17" ht="45.75" customHeight="1">
      <c r="A20" s="503" t="s">
        <v>680</v>
      </c>
      <c r="B20" s="861" t="s">
        <v>67</v>
      </c>
      <c r="C20" s="861"/>
      <c r="D20" s="861"/>
      <c r="E20" s="861"/>
      <c r="F20" s="499"/>
      <c r="G20" s="499"/>
      <c r="H20" s="499"/>
      <c r="I20" s="499"/>
      <c r="J20" s="707"/>
      <c r="K20" s="860"/>
      <c r="L20" s="860"/>
      <c r="M20" s="860"/>
      <c r="N20" s="501">
        <f t="shared" si="0"/>
      </c>
      <c r="Q20" s="267">
        <f t="shared" si="1"/>
        <v>0</v>
      </c>
    </row>
    <row r="21" spans="1:17" ht="31.5" customHeight="1">
      <c r="A21" s="505" t="s">
        <v>682</v>
      </c>
      <c r="B21" s="862" t="s">
        <v>76</v>
      </c>
      <c r="C21" s="862"/>
      <c r="D21" s="862"/>
      <c r="E21" s="862"/>
      <c r="F21" s="338"/>
      <c r="G21" s="338"/>
      <c r="H21" s="338"/>
      <c r="I21" s="338"/>
      <c r="J21" s="709"/>
      <c r="K21" s="860"/>
      <c r="L21" s="860"/>
      <c r="M21" s="860"/>
      <c r="N21" s="501">
        <f t="shared" si="0"/>
      </c>
      <c r="Q21" s="267">
        <f t="shared" si="1"/>
        <v>0</v>
      </c>
    </row>
    <row r="22" spans="1:17" ht="30.75" customHeight="1">
      <c r="A22" s="505" t="s">
        <v>688</v>
      </c>
      <c r="B22" s="862" t="s">
        <v>61</v>
      </c>
      <c r="C22" s="862"/>
      <c r="D22" s="862"/>
      <c r="E22" s="862"/>
      <c r="F22" s="267"/>
      <c r="G22" s="267"/>
      <c r="H22" s="267"/>
      <c r="I22" s="267"/>
      <c r="J22" s="709"/>
      <c r="K22" s="860"/>
      <c r="L22" s="860"/>
      <c r="M22" s="860"/>
      <c r="N22" s="501">
        <f t="shared" si="0"/>
      </c>
      <c r="Q22" s="267">
        <f t="shared" si="1"/>
        <v>0</v>
      </c>
    </row>
    <row r="23" spans="1:17" ht="43.5" customHeight="1">
      <c r="A23" s="505" t="s">
        <v>689</v>
      </c>
      <c r="B23" s="862" t="s">
        <v>68</v>
      </c>
      <c r="C23" s="862"/>
      <c r="D23" s="862"/>
      <c r="E23" s="862"/>
      <c r="F23" s="267"/>
      <c r="G23" s="267"/>
      <c r="H23" s="267"/>
      <c r="I23" s="267"/>
      <c r="J23" s="709"/>
      <c r="K23" s="860"/>
      <c r="L23" s="860"/>
      <c r="M23" s="860"/>
      <c r="N23" s="501">
        <f t="shared" si="0"/>
      </c>
      <c r="Q23" s="267">
        <f t="shared" si="1"/>
        <v>0</v>
      </c>
    </row>
    <row r="24" spans="1:17" ht="15">
      <c r="A24" s="505" t="s">
        <v>691</v>
      </c>
      <c r="B24" s="862" t="s">
        <v>69</v>
      </c>
      <c r="C24" s="862"/>
      <c r="D24" s="862"/>
      <c r="E24" s="862"/>
      <c r="F24" s="267"/>
      <c r="G24" s="267"/>
      <c r="H24" s="267"/>
      <c r="I24" s="267"/>
      <c r="J24" s="710"/>
      <c r="K24" s="860"/>
      <c r="L24" s="860"/>
      <c r="M24" s="860"/>
      <c r="N24" s="501">
        <f t="shared" si="0"/>
      </c>
      <c r="Q24" s="267">
        <f t="shared" si="1"/>
        <v>0</v>
      </c>
    </row>
    <row r="25" spans="2:17" ht="15">
      <c r="B25" s="507"/>
      <c r="C25" s="508"/>
      <c r="Q25" s="267">
        <f>SUM(Q17:Q24)</f>
        <v>0</v>
      </c>
    </row>
    <row r="27" spans="1:13" ht="15.75">
      <c r="A27" s="863" t="str">
        <f>'2. oldal'!B80</f>
        <v>Veresegyház</v>
      </c>
      <c r="B27" s="863"/>
      <c r="C27" s="863"/>
      <c r="D27" s="451">
        <f>'2. oldal'!E80</f>
        <v>0</v>
      </c>
      <c r="E27" s="509" t="s">
        <v>569</v>
      </c>
      <c r="F27" s="509"/>
      <c r="G27" s="509"/>
      <c r="H27" s="509"/>
      <c r="I27" s="509"/>
      <c r="J27" s="451">
        <f>'2. oldal'!H80</f>
        <v>0</v>
      </c>
      <c r="K27" s="509" t="s">
        <v>570</v>
      </c>
      <c r="L27" s="451">
        <f>'2. oldal'!N80</f>
        <v>0</v>
      </c>
      <c r="M27" s="277" t="s">
        <v>643</v>
      </c>
    </row>
    <row r="30" spans="10:13" ht="15">
      <c r="J30" s="510"/>
      <c r="K30" s="510"/>
      <c r="L30" s="510"/>
      <c r="M30" s="510"/>
    </row>
    <row r="31" spans="10:13" ht="15">
      <c r="J31" s="864" t="s">
        <v>786</v>
      </c>
      <c r="K31" s="864"/>
      <c r="L31" s="864"/>
      <c r="M31" s="864"/>
    </row>
    <row r="32" ht="15" hidden="1"/>
    <row r="37" spans="1:2" ht="15">
      <c r="A37" s="324">
        <f>IF(B37="",0,1)</f>
        <v>0</v>
      </c>
      <c r="B37" s="262"/>
    </row>
    <row r="38" spans="1:2" ht="15">
      <c r="A38" s="324">
        <f>IF(B38="",0,1)</f>
        <v>0</v>
      </c>
      <c r="B38" s="262"/>
    </row>
    <row r="39" spans="1:2" ht="15">
      <c r="A39" s="324">
        <f>IF(B39="",0,1)</f>
        <v>0</v>
      </c>
      <c r="B39" s="262">
        <f>IF('x4_ oldal'!A68=0,"","1-4. oldal hibás!")</f>
      </c>
    </row>
    <row r="40" spans="1:2" ht="15">
      <c r="A40" s="324"/>
      <c r="B40" s="262"/>
    </row>
    <row r="41" spans="1:2" ht="15">
      <c r="A41" s="324">
        <f>IF(B41="",0,1)</f>
        <v>0</v>
      </c>
      <c r="B41" s="262">
        <f>IF(Q25=0,""," A lapon nagatív és/vagy tört szám van!")</f>
      </c>
    </row>
    <row r="42" spans="1:2" ht="15">
      <c r="A42" s="324"/>
      <c r="B42" s="262"/>
    </row>
    <row r="43" spans="1:13" ht="15.75">
      <c r="A43" s="324">
        <f>SUM(A37:A42)</f>
        <v>0</v>
      </c>
      <c r="B43" s="328" t="str">
        <f>IF(A43=0," E L L E N Ő R Z Ö T T "," H I B Á S")</f>
        <v> E L L E N Ő R Z Ö T T </v>
      </c>
      <c r="D43" s="361" t="str">
        <f>'1. oldal'!M126</f>
        <v> VAN HIBÁS LAP !</v>
      </c>
      <c r="M43" s="324">
        <f>IF(B43=" E L L E N Ő R Z Ö T T ",0,1)</f>
        <v>0</v>
      </c>
    </row>
    <row r="45" spans="1:3" ht="31.5" customHeight="1">
      <c r="A45" s="512"/>
      <c r="C45" s="513"/>
    </row>
  </sheetData>
  <sheetProtection password="C1DD" sheet="1" objects="1" scenarios="1"/>
  <mergeCells count="33">
    <mergeCell ref="A27:C27"/>
    <mergeCell ref="J31:M31"/>
    <mergeCell ref="B22:E22"/>
    <mergeCell ref="K22:M22"/>
    <mergeCell ref="B23:E23"/>
    <mergeCell ref="K23:M23"/>
    <mergeCell ref="B24:E24"/>
    <mergeCell ref="K24:M24"/>
    <mergeCell ref="B19:E19"/>
    <mergeCell ref="K19:M19"/>
    <mergeCell ref="B20:E20"/>
    <mergeCell ref="K20:M20"/>
    <mergeCell ref="B21:E21"/>
    <mergeCell ref="K21:M21"/>
    <mergeCell ref="A16:E16"/>
    <mergeCell ref="K16:M16"/>
    <mergeCell ref="B17:E17"/>
    <mergeCell ref="K17:M17"/>
    <mergeCell ref="B18:E18"/>
    <mergeCell ref="K18:M18"/>
    <mergeCell ref="A11:C11"/>
    <mergeCell ref="A12:M12"/>
    <mergeCell ref="A13:B13"/>
    <mergeCell ref="C13:M13"/>
    <mergeCell ref="A14:D14"/>
    <mergeCell ref="E14:M14"/>
    <mergeCell ref="A2:M2"/>
    <mergeCell ref="A3:M3"/>
    <mergeCell ref="A6:M6"/>
    <mergeCell ref="A7:M7"/>
    <mergeCell ref="A8:M8"/>
    <mergeCell ref="A10:C10"/>
    <mergeCell ref="D10:M10"/>
  </mergeCells>
  <printOptions/>
  <pageMargins left="0.75" right="0.75" top="1" bottom="0.15972222222222224" header="0.5118055555555556" footer="0.5118055555555556"/>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C47"/>
  <sheetViews>
    <sheetView showGridLines="0" view="pageBreakPreview" zoomScaleSheetLayoutView="100" zoomScalePageLayoutView="0" workbookViewId="0" topLeftCell="A1">
      <selection activeCell="B20" sqref="B20:E20"/>
    </sheetView>
  </sheetViews>
  <sheetFormatPr defaultColWidth="9.140625" defaultRowHeight="12.75"/>
  <cols>
    <col min="1" max="1" width="4.7109375" style="277" customWidth="1"/>
    <col min="2" max="2" width="10.7109375" style="277" customWidth="1"/>
    <col min="3" max="3" width="20.28125" style="277" customWidth="1"/>
    <col min="4" max="4" width="11.7109375" style="277" customWidth="1"/>
    <col min="5" max="5" width="2.8515625" style="277" customWidth="1"/>
    <col min="6" max="9" width="0" style="277" hidden="1" customWidth="1"/>
    <col min="10" max="10" width="19.8515625" style="277" customWidth="1"/>
    <col min="11" max="11" width="2.7109375" style="277" customWidth="1"/>
    <col min="12" max="12" width="3.7109375" style="277" customWidth="1"/>
    <col min="13" max="13" width="10.421875" style="277" customWidth="1"/>
    <col min="14" max="18" width="0" style="267" hidden="1" customWidth="1"/>
    <col min="19" max="19" width="0" style="277" hidden="1" customWidth="1"/>
    <col min="20" max="16384" width="9.140625" style="277" customWidth="1"/>
  </cols>
  <sheetData>
    <row r="1" ht="20.25">
      <c r="M1" s="488" t="s">
        <v>129</v>
      </c>
    </row>
    <row r="2" spans="1:13" ht="19.5">
      <c r="A2" s="846" t="s">
        <v>70</v>
      </c>
      <c r="B2" s="846"/>
      <c r="C2" s="846"/>
      <c r="D2" s="846"/>
      <c r="E2" s="846"/>
      <c r="F2" s="846"/>
      <c r="G2" s="846"/>
      <c r="H2" s="846"/>
      <c r="I2" s="846"/>
      <c r="J2" s="846"/>
      <c r="K2" s="846"/>
      <c r="L2" s="846"/>
      <c r="M2" s="846"/>
    </row>
    <row r="3" spans="1:13" ht="19.5">
      <c r="A3" s="846" t="s">
        <v>52</v>
      </c>
      <c r="B3" s="846"/>
      <c r="C3" s="846"/>
      <c r="D3" s="846"/>
      <c r="E3" s="846"/>
      <c r="F3" s="846"/>
      <c r="G3" s="846"/>
      <c r="H3" s="846"/>
      <c r="I3" s="846"/>
      <c r="J3" s="846"/>
      <c r="K3" s="846"/>
      <c r="L3" s="846"/>
      <c r="M3" s="846"/>
    </row>
    <row r="5" spans="1:13" ht="15.75" customHeight="1">
      <c r="A5" s="514" t="str">
        <f>'1. oldal'!AB11</f>
        <v>2010.</v>
      </c>
      <c r="B5" s="490" t="s">
        <v>16</v>
      </c>
      <c r="C5" s="491" t="str">
        <f>'A.LAP'!C5</f>
        <v>Veresegyház Város</v>
      </c>
      <c r="D5" s="490" t="s">
        <v>771</v>
      </c>
      <c r="E5" s="490"/>
      <c r="F5" s="490"/>
      <c r="G5" s="490"/>
      <c r="H5" s="490"/>
      <c r="I5" s="490"/>
      <c r="J5" s="490"/>
      <c r="K5" s="490"/>
      <c r="L5" s="490"/>
      <c r="M5" s="492"/>
    </row>
    <row r="6" spans="1:18" ht="15">
      <c r="A6" s="847" t="s">
        <v>772</v>
      </c>
      <c r="B6" s="847"/>
      <c r="C6" s="847"/>
      <c r="D6" s="847"/>
      <c r="E6" s="847"/>
      <c r="F6" s="847"/>
      <c r="G6" s="847"/>
      <c r="H6" s="847"/>
      <c r="I6" s="847"/>
      <c r="J6" s="847"/>
      <c r="K6" s="847"/>
      <c r="L6" s="847"/>
      <c r="M6" s="847"/>
      <c r="N6" s="277"/>
      <c r="O6" s="277"/>
      <c r="P6" s="277"/>
      <c r="Q6" s="277"/>
      <c r="R6" s="277"/>
    </row>
    <row r="7" spans="1:18" ht="15">
      <c r="A7" s="847" t="s">
        <v>773</v>
      </c>
      <c r="B7" s="847"/>
      <c r="C7" s="847"/>
      <c r="D7" s="847"/>
      <c r="E7" s="847"/>
      <c r="F7" s="847"/>
      <c r="G7" s="847"/>
      <c r="H7" s="847"/>
      <c r="I7" s="847"/>
      <c r="J7" s="847"/>
      <c r="K7" s="847"/>
      <c r="L7" s="847"/>
      <c r="M7" s="847"/>
      <c r="N7" s="277"/>
      <c r="O7" s="277"/>
      <c r="P7" s="277"/>
      <c r="Q7" s="277"/>
      <c r="R7" s="277"/>
    </row>
    <row r="8" spans="1:13" ht="16.5">
      <c r="A8" s="848" t="s">
        <v>71</v>
      </c>
      <c r="B8" s="848"/>
      <c r="C8" s="848"/>
      <c r="D8" s="848"/>
      <c r="E8" s="848"/>
      <c r="F8" s="848"/>
      <c r="G8" s="848"/>
      <c r="H8" s="848"/>
      <c r="I8" s="848"/>
      <c r="J8" s="848"/>
      <c r="K8" s="848"/>
      <c r="L8" s="848"/>
      <c r="M8" s="848"/>
    </row>
    <row r="10" spans="1:13" ht="15">
      <c r="A10" s="849" t="s">
        <v>775</v>
      </c>
      <c r="B10" s="849"/>
      <c r="C10" s="849"/>
      <c r="D10" s="850"/>
      <c r="E10" s="850"/>
      <c r="F10" s="850"/>
      <c r="G10" s="850"/>
      <c r="H10" s="850"/>
      <c r="I10" s="850"/>
      <c r="J10" s="850"/>
      <c r="K10" s="850"/>
      <c r="L10" s="850"/>
      <c r="M10" s="850"/>
    </row>
    <row r="11" spans="1:13" ht="15">
      <c r="A11" s="851" t="s">
        <v>789</v>
      </c>
      <c r="B11" s="851"/>
      <c r="C11" s="851"/>
      <c r="D11" s="493"/>
      <c r="E11" s="493"/>
      <c r="F11" s="493"/>
      <c r="G11" s="493"/>
      <c r="H11" s="493"/>
      <c r="I11" s="493"/>
      <c r="J11" s="493"/>
      <c r="K11" s="493"/>
      <c r="L11" s="493"/>
      <c r="M11" s="494"/>
    </row>
    <row r="12" spans="1:13" ht="15.75">
      <c r="A12" s="853">
        <f>'1. oldal'!K66</f>
        <v>0</v>
      </c>
      <c r="B12" s="853"/>
      <c r="C12" s="853"/>
      <c r="D12" s="853"/>
      <c r="E12" s="853"/>
      <c r="F12" s="853"/>
      <c r="G12" s="853"/>
      <c r="H12" s="853"/>
      <c r="I12" s="853"/>
      <c r="J12" s="853"/>
      <c r="K12" s="853"/>
      <c r="L12" s="853"/>
      <c r="M12" s="853"/>
    </row>
    <row r="13" spans="1:13" ht="15.75">
      <c r="A13" s="851" t="s">
        <v>635</v>
      </c>
      <c r="B13" s="851"/>
      <c r="C13" s="866">
        <f>IF('1. oldal'!T71="","",'1. oldal'!T71)</f>
        <v>0</v>
      </c>
      <c r="D13" s="866"/>
      <c r="E13" s="866"/>
      <c r="F13" s="866"/>
      <c r="G13" s="866"/>
      <c r="H13" s="866"/>
      <c r="I13" s="866"/>
      <c r="J13" s="866"/>
      <c r="K13" s="866"/>
      <c r="L13" s="866"/>
      <c r="M13" s="866"/>
    </row>
    <row r="14" spans="1:13" ht="15">
      <c r="A14" s="855" t="s">
        <v>54</v>
      </c>
      <c r="B14" s="855"/>
      <c r="C14" s="855"/>
      <c r="D14" s="855"/>
      <c r="E14" s="856">
        <f>IF('1. oldal'!K71="","",'1. oldal'!K71)</f>
      </c>
      <c r="F14" s="856"/>
      <c r="G14" s="856"/>
      <c r="H14" s="856"/>
      <c r="I14" s="856"/>
      <c r="J14" s="856"/>
      <c r="K14" s="856"/>
      <c r="L14" s="856"/>
      <c r="M14" s="856"/>
    </row>
    <row r="15" spans="1:13" ht="15">
      <c r="A15" s="338"/>
      <c r="B15" s="338"/>
      <c r="C15" s="338"/>
      <c r="D15" s="338"/>
      <c r="E15" s="338"/>
      <c r="F15" s="338"/>
      <c r="G15" s="338"/>
      <c r="H15" s="338"/>
      <c r="J15" s="267"/>
      <c r="K15" s="267"/>
      <c r="L15" s="267"/>
      <c r="M15" s="267"/>
    </row>
    <row r="16" spans="1:29" ht="30" customHeight="1">
      <c r="A16" s="857" t="s">
        <v>778</v>
      </c>
      <c r="B16" s="857"/>
      <c r="C16" s="857"/>
      <c r="D16" s="857"/>
      <c r="E16" s="857"/>
      <c r="J16" s="701" t="s">
        <v>779</v>
      </c>
      <c r="K16" s="910" t="s">
        <v>567</v>
      </c>
      <c r="L16" s="910"/>
      <c r="M16" s="910"/>
      <c r="X16" s="267"/>
      <c r="Y16" s="267"/>
      <c r="Z16" s="267"/>
      <c r="AA16" s="267"/>
      <c r="AB16" s="267"/>
      <c r="AC16" s="267"/>
    </row>
    <row r="17" spans="1:29" ht="28.5" customHeight="1">
      <c r="A17" s="496" t="s">
        <v>674</v>
      </c>
      <c r="B17" s="859" t="s">
        <v>72</v>
      </c>
      <c r="C17" s="859"/>
      <c r="D17" s="859"/>
      <c r="E17" s="859"/>
      <c r="F17" s="346"/>
      <c r="G17" s="346"/>
      <c r="H17" s="346"/>
      <c r="I17" s="346"/>
      <c r="J17" s="702">
        <f>J18+J19+J20+J21+J22</f>
        <v>0</v>
      </c>
      <c r="K17" s="770"/>
      <c r="L17" s="770"/>
      <c r="M17" s="770"/>
      <c r="N17" s="556">
        <f>IF(J17&lt;0,"NEM LEHET NEGATÍV","")</f>
      </c>
      <c r="Q17" s="267">
        <f aca="true" t="shared" si="0" ref="Q17:Q22">IF(N17="",0,1)</f>
        <v>0</v>
      </c>
      <c r="X17" s="267"/>
      <c r="Y17" s="267"/>
      <c r="Z17" s="267"/>
      <c r="AA17" s="267"/>
      <c r="AB17" s="267"/>
      <c r="AC17" s="267"/>
    </row>
    <row r="18" spans="1:29" ht="16.5" customHeight="1">
      <c r="A18" s="503" t="s">
        <v>676</v>
      </c>
      <c r="B18" s="861" t="s">
        <v>74</v>
      </c>
      <c r="C18" s="861"/>
      <c r="D18" s="861"/>
      <c r="E18" s="861"/>
      <c r="F18" s="499"/>
      <c r="G18" s="499"/>
      <c r="H18" s="499"/>
      <c r="I18" s="499"/>
      <c r="J18" s="707"/>
      <c r="K18" s="770"/>
      <c r="L18" s="770"/>
      <c r="M18" s="770"/>
      <c r="N18" s="501">
        <f>IF(J18=ROUND((J18),0),"","Csak egész számot írtat be")</f>
      </c>
      <c r="Q18" s="267">
        <f t="shared" si="0"/>
        <v>0</v>
      </c>
      <c r="X18" s="267"/>
      <c r="Y18" s="835"/>
      <c r="Z18" s="835"/>
      <c r="AA18" s="835"/>
      <c r="AB18" s="835"/>
      <c r="AC18" s="267"/>
    </row>
    <row r="19" spans="1:29" ht="15">
      <c r="A19" s="496" t="s">
        <v>678</v>
      </c>
      <c r="B19" s="861" t="s">
        <v>75</v>
      </c>
      <c r="C19" s="861"/>
      <c r="D19" s="861"/>
      <c r="E19" s="861"/>
      <c r="F19" s="346"/>
      <c r="G19" s="346"/>
      <c r="H19" s="346"/>
      <c r="I19" s="346"/>
      <c r="J19" s="708"/>
      <c r="K19" s="770"/>
      <c r="L19" s="770"/>
      <c r="M19" s="770"/>
      <c r="N19" s="501">
        <f>IF(J19=ROUND((J19),0),"","Csak egész számot írtat be")</f>
      </c>
      <c r="O19" s="561"/>
      <c r="P19" s="556"/>
      <c r="Q19" s="267">
        <f t="shared" si="0"/>
        <v>0</v>
      </c>
      <c r="X19" s="267"/>
      <c r="Y19" s="835"/>
      <c r="Z19" s="835"/>
      <c r="AA19" s="835"/>
      <c r="AB19" s="835"/>
      <c r="AC19" s="267"/>
    </row>
    <row r="20" spans="1:29" ht="30" customHeight="1">
      <c r="A20" s="503" t="s">
        <v>680</v>
      </c>
      <c r="B20" s="861" t="s">
        <v>73</v>
      </c>
      <c r="C20" s="861"/>
      <c r="D20" s="861"/>
      <c r="E20" s="861"/>
      <c r="F20" s="499"/>
      <c r="G20" s="499"/>
      <c r="H20" s="499"/>
      <c r="I20" s="499"/>
      <c r="J20" s="707"/>
      <c r="K20" s="770"/>
      <c r="L20" s="770"/>
      <c r="M20" s="770"/>
      <c r="N20" s="501">
        <f>IF(J20=ROUND((J20),0),"","Csak egész számot írtat be")</f>
      </c>
      <c r="O20" s="291"/>
      <c r="Q20" s="267">
        <f t="shared" si="0"/>
        <v>0</v>
      </c>
      <c r="X20" s="267"/>
      <c r="Y20" s="835"/>
      <c r="Z20" s="835"/>
      <c r="AA20" s="835"/>
      <c r="AB20" s="835"/>
      <c r="AC20" s="267"/>
    </row>
    <row r="21" spans="1:29" ht="31.5" customHeight="1">
      <c r="A21" s="505" t="s">
        <v>682</v>
      </c>
      <c r="B21" s="862" t="s">
        <v>76</v>
      </c>
      <c r="C21" s="862"/>
      <c r="D21" s="862"/>
      <c r="E21" s="862"/>
      <c r="F21" s="338"/>
      <c r="G21" s="338"/>
      <c r="H21" s="338"/>
      <c r="I21" s="338"/>
      <c r="J21" s="709"/>
      <c r="K21" s="770"/>
      <c r="L21" s="770"/>
      <c r="M21" s="770"/>
      <c r="N21" s="501">
        <f>IF(J21=ROUND((J21),0),"","Csak egész számot írtat be")</f>
      </c>
      <c r="Q21" s="267">
        <f t="shared" si="0"/>
        <v>0</v>
      </c>
      <c r="X21" s="267"/>
      <c r="Y21" s="267"/>
      <c r="Z21" s="267"/>
      <c r="AA21" s="267"/>
      <c r="AB21" s="267"/>
      <c r="AC21" s="267"/>
    </row>
    <row r="22" spans="1:17" ht="45" customHeight="1">
      <c r="A22" s="505" t="s">
        <v>688</v>
      </c>
      <c r="B22" s="862" t="s">
        <v>61</v>
      </c>
      <c r="C22" s="862"/>
      <c r="D22" s="862"/>
      <c r="E22" s="862"/>
      <c r="F22" s="267"/>
      <c r="G22" s="267"/>
      <c r="H22" s="267"/>
      <c r="I22" s="267"/>
      <c r="J22" s="710"/>
      <c r="K22" s="770"/>
      <c r="L22" s="770"/>
      <c r="M22" s="770"/>
      <c r="N22" s="501">
        <f>IF(J22=ROUND((J22),0),"","Csak egész számot írtat be")</f>
      </c>
      <c r="Q22" s="267">
        <f t="shared" si="0"/>
        <v>0</v>
      </c>
    </row>
    <row r="23" spans="2:17" ht="15">
      <c r="B23" s="507"/>
      <c r="C23" s="508"/>
      <c r="Q23" s="267">
        <f>SUM(Q17:Q22)</f>
        <v>0</v>
      </c>
    </row>
    <row r="25" spans="1:13" ht="15.75">
      <c r="A25" s="863" t="str">
        <f>'2. oldal'!B80</f>
        <v>Veresegyház</v>
      </c>
      <c r="B25" s="863"/>
      <c r="C25" s="863"/>
      <c r="D25" s="451">
        <f>'2. oldal'!E80</f>
        <v>0</v>
      </c>
      <c r="E25" s="509" t="s">
        <v>569</v>
      </c>
      <c r="F25" s="509"/>
      <c r="G25" s="509"/>
      <c r="H25" s="509"/>
      <c r="I25" s="509"/>
      <c r="J25" s="451">
        <f>'2. oldal'!H80</f>
        <v>0</v>
      </c>
      <c r="K25" s="509" t="s">
        <v>570</v>
      </c>
      <c r="L25" s="451">
        <f>'2. oldal'!N80</f>
        <v>0</v>
      </c>
      <c r="M25" s="277" t="s">
        <v>643</v>
      </c>
    </row>
    <row r="28" spans="10:13" ht="15">
      <c r="J28" s="510"/>
      <c r="K28" s="510"/>
      <c r="L28" s="510"/>
      <c r="M28" s="510"/>
    </row>
    <row r="29" spans="10:13" ht="15">
      <c r="J29" s="864" t="s">
        <v>786</v>
      </c>
      <c r="K29" s="864"/>
      <c r="L29" s="864"/>
      <c r="M29" s="864"/>
    </row>
    <row r="39" spans="1:2" ht="15">
      <c r="A39" s="324">
        <f>IF(B39="",0,1)</f>
        <v>0</v>
      </c>
      <c r="B39" s="262"/>
    </row>
    <row r="40" spans="1:2" ht="15">
      <c r="A40" s="324">
        <f>IF(B40="",0,1)</f>
        <v>0</v>
      </c>
      <c r="B40" s="262"/>
    </row>
    <row r="41" spans="1:2" ht="15">
      <c r="A41" s="324">
        <f>IF(B41="",0,1)</f>
        <v>0</v>
      </c>
      <c r="B41" s="262">
        <f>IF('x4_ oldal'!A68=0,"","1-4. oldal hibás!")</f>
      </c>
    </row>
    <row r="42" spans="1:2" ht="15">
      <c r="A42" s="324">
        <f>IF(B42="",0,1)</f>
        <v>0</v>
      </c>
      <c r="B42" s="262">
        <f>IF(Q23=0,""," A lapon nagatív és/vagy tört szám van!")</f>
      </c>
    </row>
    <row r="43" spans="1:2" ht="15">
      <c r="A43" s="324"/>
      <c r="B43" s="262"/>
    </row>
    <row r="44" spans="1:2" ht="15">
      <c r="A44" s="324"/>
      <c r="B44" s="262"/>
    </row>
    <row r="45" spans="1:13" ht="15.75">
      <c r="A45" s="324">
        <f>SUM(A39:A44)</f>
        <v>0</v>
      </c>
      <c r="B45" s="328" t="str">
        <f>IF(A45=0," E L L E N Ő R Z Ö T T "," H I B Á S")</f>
        <v> E L L E N Ő R Z Ö T T </v>
      </c>
      <c r="D45" s="361" t="str">
        <f>'1. oldal'!M126</f>
        <v> VAN HIBÁS LAP !</v>
      </c>
      <c r="M45" s="324">
        <f>IF(B45=" E L L E N Ő R Z Ö T T ",0,1)</f>
        <v>0</v>
      </c>
    </row>
    <row r="47" spans="1:3" ht="31.5" customHeight="1">
      <c r="A47" s="512"/>
      <c r="C47" s="513"/>
    </row>
  </sheetData>
  <sheetProtection password="C1DD" sheet="1" objects="1" scenarios="1"/>
  <mergeCells count="32">
    <mergeCell ref="Y18:AB18"/>
    <mergeCell ref="Y19:AB19"/>
    <mergeCell ref="Y20:AB20"/>
    <mergeCell ref="B22:E22"/>
    <mergeCell ref="K22:M22"/>
    <mergeCell ref="B18:E18"/>
    <mergeCell ref="K18:M18"/>
    <mergeCell ref="B19:E19"/>
    <mergeCell ref="K19:M19"/>
    <mergeCell ref="A16:E16"/>
    <mergeCell ref="K16:M16"/>
    <mergeCell ref="B17:E17"/>
    <mergeCell ref="K17:M17"/>
    <mergeCell ref="A25:C25"/>
    <mergeCell ref="J29:M29"/>
    <mergeCell ref="B20:E20"/>
    <mergeCell ref="K20:M20"/>
    <mergeCell ref="B21:E21"/>
    <mergeCell ref="K21:M21"/>
    <mergeCell ref="A11:C11"/>
    <mergeCell ref="A12:M12"/>
    <mergeCell ref="A13:B13"/>
    <mergeCell ref="C13:M13"/>
    <mergeCell ref="A14:D14"/>
    <mergeCell ref="E14:M14"/>
    <mergeCell ref="A2:M2"/>
    <mergeCell ref="A3:M3"/>
    <mergeCell ref="A6:M6"/>
    <mergeCell ref="A7:M7"/>
    <mergeCell ref="A8:M8"/>
    <mergeCell ref="A10:C10"/>
    <mergeCell ref="D10:M10"/>
  </mergeCells>
  <printOptions/>
  <pageMargins left="0.75" right="0.75" top="1" bottom="0.15972222222222224" header="0.5118055555555556" footer="0.5118055555555556"/>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43"/>
  <sheetViews>
    <sheetView showGridLines="0" view="pageBreakPreview" zoomScaleSheetLayoutView="100" zoomScalePageLayoutView="0" workbookViewId="0" topLeftCell="A1">
      <selection activeCell="AA12" sqref="AA12:AA14"/>
    </sheetView>
  </sheetViews>
  <sheetFormatPr defaultColWidth="9.140625" defaultRowHeight="12.75"/>
  <cols>
    <col min="1" max="1" width="4.7109375" style="277" customWidth="1"/>
    <col min="2" max="2" width="10.00390625" style="277" customWidth="1"/>
    <col min="3" max="3" width="20.28125" style="277" customWidth="1"/>
    <col min="4" max="4" width="12.7109375" style="277" customWidth="1"/>
    <col min="5" max="5" width="2.8515625" style="277" customWidth="1"/>
    <col min="6" max="9" width="0" style="277" hidden="1" customWidth="1"/>
    <col min="10" max="10" width="19.57421875" style="277" customWidth="1"/>
    <col min="11" max="11" width="3.00390625" style="277" customWidth="1"/>
    <col min="12" max="12" width="3.57421875" style="277" customWidth="1"/>
    <col min="13" max="13" width="10.421875" style="277" customWidth="1"/>
    <col min="14" max="18" width="0" style="267" hidden="1" customWidth="1"/>
    <col min="19" max="20" width="0" style="277" hidden="1" customWidth="1"/>
    <col min="21" max="16384" width="9.140625" style="277" customWidth="1"/>
  </cols>
  <sheetData>
    <row r="1" ht="20.25">
      <c r="M1" s="488" t="s">
        <v>623</v>
      </c>
    </row>
    <row r="2" spans="1:13" ht="19.5">
      <c r="A2" s="846" t="s">
        <v>77</v>
      </c>
      <c r="B2" s="846"/>
      <c r="C2" s="846"/>
      <c r="D2" s="846"/>
      <c r="E2" s="846"/>
      <c r="F2" s="846"/>
      <c r="G2" s="846"/>
      <c r="H2" s="846"/>
      <c r="I2" s="846"/>
      <c r="J2" s="846"/>
      <c r="K2" s="846"/>
      <c r="L2" s="846"/>
      <c r="M2" s="846"/>
    </row>
    <row r="3" spans="1:13" ht="19.5">
      <c r="A3" s="846" t="s">
        <v>52</v>
      </c>
      <c r="B3" s="846"/>
      <c r="C3" s="846"/>
      <c r="D3" s="846"/>
      <c r="E3" s="846"/>
      <c r="F3" s="846"/>
      <c r="G3" s="846"/>
      <c r="H3" s="846"/>
      <c r="I3" s="846"/>
      <c r="J3" s="846"/>
      <c r="K3" s="846"/>
      <c r="L3" s="846"/>
      <c r="M3" s="846"/>
    </row>
    <row r="5" spans="1:13" ht="15.75" customHeight="1">
      <c r="A5" s="489" t="str">
        <f>'1. oldal'!AB11</f>
        <v>2010.</v>
      </c>
      <c r="B5" s="490" t="s">
        <v>16</v>
      </c>
      <c r="C5" s="491" t="str">
        <f>'A.LAP'!C5</f>
        <v>Veresegyház Város</v>
      </c>
      <c r="D5" s="490" t="s">
        <v>771</v>
      </c>
      <c r="E5" s="490"/>
      <c r="F5" s="490"/>
      <c r="G5" s="490"/>
      <c r="H5" s="490"/>
      <c r="I5" s="490"/>
      <c r="J5" s="490"/>
      <c r="K5" s="490"/>
      <c r="L5" s="490"/>
      <c r="M5" s="492"/>
    </row>
    <row r="6" spans="1:13" ht="15">
      <c r="A6" s="847" t="s">
        <v>772</v>
      </c>
      <c r="B6" s="847"/>
      <c r="C6" s="847"/>
      <c r="D6" s="847"/>
      <c r="E6" s="847"/>
      <c r="F6" s="847"/>
      <c r="G6" s="847"/>
      <c r="H6" s="847"/>
      <c r="I6" s="847"/>
      <c r="J6" s="847"/>
      <c r="K6" s="847"/>
      <c r="L6" s="847"/>
      <c r="M6" s="847"/>
    </row>
    <row r="7" spans="1:13" ht="15">
      <c r="A7" s="847" t="s">
        <v>773</v>
      </c>
      <c r="B7" s="847"/>
      <c r="C7" s="847"/>
      <c r="D7" s="847"/>
      <c r="E7" s="847"/>
      <c r="F7" s="847"/>
      <c r="G7" s="847"/>
      <c r="H7" s="847"/>
      <c r="I7" s="847"/>
      <c r="J7" s="847"/>
      <c r="K7" s="847"/>
      <c r="L7" s="847"/>
      <c r="M7" s="847"/>
    </row>
    <row r="8" spans="1:13" ht="16.5">
      <c r="A8" s="848" t="s">
        <v>78</v>
      </c>
      <c r="B8" s="848"/>
      <c r="C8" s="848"/>
      <c r="D8" s="848"/>
      <c r="E8" s="848"/>
      <c r="F8" s="848"/>
      <c r="G8" s="848"/>
      <c r="H8" s="848"/>
      <c r="I8" s="848"/>
      <c r="J8" s="848"/>
      <c r="K8" s="848"/>
      <c r="L8" s="848"/>
      <c r="M8" s="848"/>
    </row>
    <row r="10" spans="1:13" ht="15">
      <c r="A10" s="849" t="s">
        <v>775</v>
      </c>
      <c r="B10" s="849"/>
      <c r="C10" s="849"/>
      <c r="D10" s="850"/>
      <c r="E10" s="850"/>
      <c r="F10" s="850"/>
      <c r="G10" s="850"/>
      <c r="H10" s="850"/>
      <c r="I10" s="850"/>
      <c r="J10" s="850"/>
      <c r="K10" s="850"/>
      <c r="L10" s="850"/>
      <c r="M10" s="850"/>
    </row>
    <row r="11" spans="1:13" ht="15">
      <c r="A11" s="851" t="s">
        <v>789</v>
      </c>
      <c r="B11" s="851"/>
      <c r="C11" s="851"/>
      <c r="D11" s="493"/>
      <c r="E11" s="493"/>
      <c r="F11" s="493"/>
      <c r="G11" s="493"/>
      <c r="H11" s="493"/>
      <c r="I11" s="493"/>
      <c r="J11" s="493"/>
      <c r="K11" s="493"/>
      <c r="L11" s="493"/>
      <c r="M11" s="494"/>
    </row>
    <row r="12" spans="1:13" ht="15.75">
      <c r="A12" s="853">
        <f>'1. oldal'!K66</f>
        <v>0</v>
      </c>
      <c r="B12" s="853"/>
      <c r="C12" s="853"/>
      <c r="D12" s="853"/>
      <c r="E12" s="853"/>
      <c r="F12" s="853"/>
      <c r="G12" s="853"/>
      <c r="H12" s="853"/>
      <c r="I12" s="853"/>
      <c r="J12" s="853"/>
      <c r="K12" s="853"/>
      <c r="L12" s="853"/>
      <c r="M12" s="853"/>
    </row>
    <row r="13" spans="1:13" ht="15.75">
      <c r="A13" s="851" t="s">
        <v>635</v>
      </c>
      <c r="B13" s="851"/>
      <c r="C13" s="866">
        <f>IF('1. oldal'!T71="","",'1. oldal'!T71)</f>
        <v>0</v>
      </c>
      <c r="D13" s="866"/>
      <c r="E13" s="866"/>
      <c r="F13" s="866"/>
      <c r="G13" s="866"/>
      <c r="H13" s="866"/>
      <c r="I13" s="866"/>
      <c r="J13" s="866"/>
      <c r="K13" s="866"/>
      <c r="L13" s="866"/>
      <c r="M13" s="866"/>
    </row>
    <row r="14" spans="1:13" ht="15">
      <c r="A14" s="855" t="s">
        <v>54</v>
      </c>
      <c r="B14" s="855"/>
      <c r="C14" s="855"/>
      <c r="D14" s="855"/>
      <c r="E14" s="856">
        <f>IF('1. oldal'!K71="","",'1. oldal'!K71)</f>
      </c>
      <c r="F14" s="856"/>
      <c r="G14" s="856"/>
      <c r="H14" s="856"/>
      <c r="I14" s="856"/>
      <c r="J14" s="856"/>
      <c r="K14" s="856"/>
      <c r="L14" s="856"/>
      <c r="M14" s="856"/>
    </row>
    <row r="15" spans="1:13" ht="15">
      <c r="A15" s="338"/>
      <c r="B15" s="338"/>
      <c r="C15" s="338"/>
      <c r="D15" s="338"/>
      <c r="E15" s="338"/>
      <c r="F15" s="338"/>
      <c r="G15" s="338"/>
      <c r="H15" s="338"/>
      <c r="J15" s="267"/>
      <c r="K15" s="267"/>
      <c r="L15" s="267"/>
      <c r="M15" s="267"/>
    </row>
    <row r="16" spans="1:13" ht="30" customHeight="1">
      <c r="A16" s="857" t="s">
        <v>778</v>
      </c>
      <c r="B16" s="857"/>
      <c r="C16" s="857"/>
      <c r="D16" s="857"/>
      <c r="E16" s="857"/>
      <c r="J16" s="701" t="s">
        <v>779</v>
      </c>
      <c r="K16" s="858" t="s">
        <v>567</v>
      </c>
      <c r="L16" s="858"/>
      <c r="M16" s="858"/>
    </row>
    <row r="17" spans="1:17" ht="33.75" customHeight="1">
      <c r="A17" s="496" t="s">
        <v>674</v>
      </c>
      <c r="B17" s="859" t="s">
        <v>79</v>
      </c>
      <c r="C17" s="859"/>
      <c r="D17" s="859"/>
      <c r="E17" s="859"/>
      <c r="F17" s="346"/>
      <c r="G17" s="346"/>
      <c r="H17" s="346"/>
      <c r="I17" s="346"/>
      <c r="J17" s="702">
        <f>J18+J19+J20+J21+J22+J23-J24-J25</f>
        <v>0</v>
      </c>
      <c r="K17" s="860"/>
      <c r="L17" s="860"/>
      <c r="M17" s="860"/>
      <c r="N17" s="556">
        <f>IF(J17&lt;0,"NEM LEHET NEGATÍV","")</f>
      </c>
      <c r="Q17" s="267">
        <f>IF(N17="",0,1)</f>
        <v>0</v>
      </c>
    </row>
    <row r="18" spans="1:17" ht="18" customHeight="1">
      <c r="A18" s="557" t="s">
        <v>676</v>
      </c>
      <c r="B18" s="909" t="s">
        <v>80</v>
      </c>
      <c r="C18" s="909"/>
      <c r="D18" s="909"/>
      <c r="E18" s="909"/>
      <c r="F18" s="499"/>
      <c r="G18" s="499"/>
      <c r="H18" s="499"/>
      <c r="I18" s="499"/>
      <c r="J18" s="707"/>
      <c r="K18" s="860"/>
      <c r="L18" s="860"/>
      <c r="M18" s="860"/>
      <c r="N18" s="501">
        <f aca="true" t="shared" si="0" ref="N18:N24">IF(J18=ROUND((J18),0),"","Csak egész számot írtat be")</f>
      </c>
      <c r="Q18" s="267">
        <f aca="true" t="shared" si="1" ref="Q18:Q25">IF(N18="",0,1)</f>
        <v>0</v>
      </c>
    </row>
    <row r="19" spans="1:17" ht="75" customHeight="1">
      <c r="A19" s="496" t="s">
        <v>678</v>
      </c>
      <c r="B19" s="862" t="s">
        <v>83</v>
      </c>
      <c r="C19" s="862"/>
      <c r="D19" s="862"/>
      <c r="E19" s="862"/>
      <c r="F19" s="346"/>
      <c r="G19" s="346"/>
      <c r="H19" s="346"/>
      <c r="I19" s="346"/>
      <c r="J19" s="708"/>
      <c r="K19" s="860"/>
      <c r="L19" s="860"/>
      <c r="M19" s="860"/>
      <c r="N19" s="501">
        <f t="shared" si="0"/>
      </c>
      <c r="O19" s="561"/>
      <c r="P19" s="556"/>
      <c r="Q19" s="267">
        <f t="shared" si="1"/>
        <v>0</v>
      </c>
    </row>
    <row r="20" spans="1:17" ht="43.5" customHeight="1">
      <c r="A20" s="503" t="s">
        <v>680</v>
      </c>
      <c r="B20" s="861" t="s">
        <v>827</v>
      </c>
      <c r="C20" s="861"/>
      <c r="D20" s="861"/>
      <c r="E20" s="861"/>
      <c r="F20" s="499"/>
      <c r="G20" s="499"/>
      <c r="H20" s="499"/>
      <c r="I20" s="499"/>
      <c r="J20" s="707"/>
      <c r="K20" s="860"/>
      <c r="L20" s="860"/>
      <c r="M20" s="860"/>
      <c r="N20" s="501">
        <f t="shared" si="0"/>
      </c>
      <c r="O20" s="291"/>
      <c r="Q20" s="267">
        <f t="shared" si="1"/>
        <v>0</v>
      </c>
    </row>
    <row r="21" spans="1:17" ht="12.75" customHeight="1" hidden="1">
      <c r="A21" s="505">
        <v>9114</v>
      </c>
      <c r="B21" s="861" t="s">
        <v>81</v>
      </c>
      <c r="C21" s="861"/>
      <c r="D21" s="861"/>
      <c r="E21" s="861"/>
      <c r="F21" s="338"/>
      <c r="G21" s="338"/>
      <c r="H21" s="338"/>
      <c r="I21" s="338"/>
      <c r="J21" s="709"/>
      <c r="K21" s="860"/>
      <c r="L21" s="860"/>
      <c r="M21" s="860"/>
      <c r="N21" s="501">
        <f t="shared" si="0"/>
      </c>
      <c r="Q21" s="267">
        <f t="shared" si="1"/>
        <v>0</v>
      </c>
    </row>
    <row r="22" spans="1:17" ht="12.75" customHeight="1" hidden="1">
      <c r="A22" s="505">
        <v>9115</v>
      </c>
      <c r="B22" s="861" t="s">
        <v>82</v>
      </c>
      <c r="C22" s="861"/>
      <c r="D22" s="861"/>
      <c r="E22" s="861"/>
      <c r="F22" s="267"/>
      <c r="G22" s="267"/>
      <c r="H22" s="267"/>
      <c r="I22" s="267"/>
      <c r="J22" s="709"/>
      <c r="K22" s="860"/>
      <c r="L22" s="860"/>
      <c r="M22" s="860"/>
      <c r="N22" s="501">
        <f t="shared" si="0"/>
      </c>
      <c r="Q22" s="267">
        <f t="shared" si="1"/>
        <v>0</v>
      </c>
    </row>
    <row r="23" spans="1:17" ht="77.25" customHeight="1" hidden="1">
      <c r="A23" s="505" t="s">
        <v>682</v>
      </c>
      <c r="B23" s="862" t="s">
        <v>83</v>
      </c>
      <c r="C23" s="862"/>
      <c r="D23" s="862"/>
      <c r="E23" s="862"/>
      <c r="F23" s="267"/>
      <c r="G23" s="267"/>
      <c r="H23" s="267"/>
      <c r="I23" s="267"/>
      <c r="J23" s="709"/>
      <c r="K23" s="860"/>
      <c r="L23" s="860"/>
      <c r="M23" s="860"/>
      <c r="N23" s="501">
        <f t="shared" si="0"/>
      </c>
      <c r="Q23" s="267">
        <f t="shared" si="1"/>
        <v>0</v>
      </c>
    </row>
    <row r="24" spans="1:17" ht="28.5" customHeight="1">
      <c r="A24" s="505" t="s">
        <v>682</v>
      </c>
      <c r="B24" s="862" t="s">
        <v>826</v>
      </c>
      <c r="C24" s="862"/>
      <c r="D24" s="862"/>
      <c r="E24" s="862"/>
      <c r="F24" s="267"/>
      <c r="G24" s="267"/>
      <c r="H24" s="267"/>
      <c r="I24" s="267"/>
      <c r="J24" s="709"/>
      <c r="K24" s="860"/>
      <c r="L24" s="860"/>
      <c r="M24" s="860"/>
      <c r="N24" s="501">
        <f t="shared" si="0"/>
      </c>
      <c r="Q24" s="267">
        <f t="shared" si="1"/>
        <v>0</v>
      </c>
    </row>
    <row r="25" spans="1:17" ht="44.25" customHeight="1">
      <c r="A25" s="505" t="s">
        <v>688</v>
      </c>
      <c r="B25" s="911" t="s">
        <v>84</v>
      </c>
      <c r="C25" s="911"/>
      <c r="D25" s="911"/>
      <c r="E25" s="911"/>
      <c r="F25" s="267"/>
      <c r="G25" s="267"/>
      <c r="H25" s="267"/>
      <c r="I25" s="267"/>
      <c r="J25" s="710"/>
      <c r="K25" s="860"/>
      <c r="L25" s="860"/>
      <c r="M25" s="860"/>
      <c r="N25" s="501">
        <f>IF(J25=ROUND((J25),0),"","Csak egész számot írtat be")</f>
      </c>
      <c r="Q25" s="267">
        <f t="shared" si="1"/>
        <v>0</v>
      </c>
    </row>
    <row r="26" spans="2:17" ht="15">
      <c r="B26" s="507"/>
      <c r="C26" s="562"/>
      <c r="Q26" s="267">
        <f>SUM(Q17:Q25)</f>
        <v>0</v>
      </c>
    </row>
    <row r="27" spans="1:13" ht="15.75">
      <c r="A27" s="863" t="str">
        <f>'2. oldal'!B80</f>
        <v>Veresegyház</v>
      </c>
      <c r="B27" s="863"/>
      <c r="C27" s="863"/>
      <c r="D27" s="451">
        <f>'2. oldal'!E80</f>
        <v>0</v>
      </c>
      <c r="E27" s="509" t="s">
        <v>569</v>
      </c>
      <c r="F27" s="509"/>
      <c r="G27" s="509"/>
      <c r="H27" s="509"/>
      <c r="I27" s="509"/>
      <c r="J27" s="451">
        <f>'2. oldal'!H80</f>
        <v>0</v>
      </c>
      <c r="K27" s="509" t="s">
        <v>570</v>
      </c>
      <c r="L27" s="451">
        <f>'2. oldal'!N80</f>
        <v>0</v>
      </c>
      <c r="M27" s="277" t="s">
        <v>643</v>
      </c>
    </row>
    <row r="29" spans="10:13" ht="15">
      <c r="J29" s="510"/>
      <c r="K29" s="510"/>
      <c r="L29" s="510"/>
      <c r="M29" s="510"/>
    </row>
    <row r="30" spans="10:13" ht="15">
      <c r="J30" s="864" t="s">
        <v>786</v>
      </c>
      <c r="K30" s="864"/>
      <c r="L30" s="864"/>
      <c r="M30" s="864"/>
    </row>
    <row r="31" ht="15" hidden="1"/>
    <row r="38" spans="1:2" ht="15">
      <c r="A38" s="324">
        <f>IF(B38="",0,1)</f>
        <v>0</v>
      </c>
      <c r="B38" s="262">
        <f>IF(Q26=0,"","A lapon negatív és/vagy tört szám van!")</f>
      </c>
    </row>
    <row r="39" spans="1:2" ht="15">
      <c r="A39" s="324"/>
      <c r="B39" s="262"/>
    </row>
    <row r="40" spans="1:2" ht="15">
      <c r="A40" s="324"/>
      <c r="B40" s="262"/>
    </row>
    <row r="41" spans="1:13" ht="15.75">
      <c r="A41" s="324">
        <f>SUM(A38:A40)</f>
        <v>0</v>
      </c>
      <c r="B41" s="328" t="str">
        <f>IF(A41=0," E L L E N Ő R Z Ö T T "," H I B Á S")</f>
        <v> E L L E N Ő R Z Ö T T </v>
      </c>
      <c r="D41" s="361" t="str">
        <f>'1. oldal'!M126</f>
        <v> VAN HIBÁS LAP !</v>
      </c>
      <c r="M41" s="324">
        <f>IF(B41=" E L L E N Ő R Z Ö T T ",0,1)</f>
        <v>0</v>
      </c>
    </row>
    <row r="43" spans="1:3" ht="31.5" customHeight="1">
      <c r="A43" s="512"/>
      <c r="C43" s="513"/>
    </row>
  </sheetData>
  <sheetProtection password="C1DD" sheet="1" objects="1" scenarios="1"/>
  <mergeCells count="35">
    <mergeCell ref="B22:E22"/>
    <mergeCell ref="K22:M22"/>
    <mergeCell ref="B23:E23"/>
    <mergeCell ref="K23:M23"/>
    <mergeCell ref="A27:C27"/>
    <mergeCell ref="J30:M30"/>
    <mergeCell ref="B24:E24"/>
    <mergeCell ref="K24:M24"/>
    <mergeCell ref="B25:E25"/>
    <mergeCell ref="K25:M25"/>
    <mergeCell ref="B19:E19"/>
    <mergeCell ref="K19:M19"/>
    <mergeCell ref="B20:E20"/>
    <mergeCell ref="K20:M20"/>
    <mergeCell ref="B21:E21"/>
    <mergeCell ref="K21:M21"/>
    <mergeCell ref="A16:E16"/>
    <mergeCell ref="K16:M16"/>
    <mergeCell ref="B17:E17"/>
    <mergeCell ref="K17:M17"/>
    <mergeCell ref="B18:E18"/>
    <mergeCell ref="K18:M18"/>
    <mergeCell ref="A11:C11"/>
    <mergeCell ref="A12:M12"/>
    <mergeCell ref="A13:B13"/>
    <mergeCell ref="C13:M13"/>
    <mergeCell ref="A14:D14"/>
    <mergeCell ref="E14:M14"/>
    <mergeCell ref="A2:M2"/>
    <mergeCell ref="A3:M3"/>
    <mergeCell ref="A6:M6"/>
    <mergeCell ref="A7:M7"/>
    <mergeCell ref="A8:M8"/>
    <mergeCell ref="A10:C10"/>
    <mergeCell ref="D10:M10"/>
  </mergeCells>
  <printOptions/>
  <pageMargins left="0.6097222222222223" right="0.6201388888888889" top="0.7097222222222223" bottom="0.15972222222222224" header="0.5118055555555556" footer="0.5118055555555556"/>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T44"/>
  <sheetViews>
    <sheetView zoomScalePageLayoutView="0" workbookViewId="0" topLeftCell="IV1">
      <selection activeCell="A1" sqref="A1"/>
    </sheetView>
  </sheetViews>
  <sheetFormatPr defaultColWidth="0" defaultRowHeight="12.75"/>
  <cols>
    <col min="1" max="14" width="0" style="563" hidden="1" customWidth="1"/>
    <col min="15" max="16384" width="0" style="0" hidden="1" customWidth="1"/>
  </cols>
  <sheetData>
    <row r="1" spans="1:20" ht="20.25">
      <c r="A1" s="277"/>
      <c r="B1" s="277"/>
      <c r="C1" s="277"/>
      <c r="D1" s="277"/>
      <c r="E1" s="277"/>
      <c r="F1" s="277"/>
      <c r="G1" s="277"/>
      <c r="H1" s="277"/>
      <c r="I1" s="277"/>
      <c r="J1" s="277"/>
      <c r="K1" s="277"/>
      <c r="L1" s="277"/>
      <c r="M1" s="488" t="s">
        <v>624</v>
      </c>
      <c r="N1" s="267"/>
      <c r="O1" s="267"/>
      <c r="P1" s="267"/>
      <c r="Q1" s="267"/>
      <c r="R1" s="267"/>
      <c r="S1" s="277"/>
      <c r="T1" s="277"/>
    </row>
    <row r="2" spans="1:20" ht="19.5">
      <c r="A2" s="846" t="s">
        <v>85</v>
      </c>
      <c r="B2" s="846"/>
      <c r="C2" s="846"/>
      <c r="D2" s="846"/>
      <c r="E2" s="846"/>
      <c r="F2" s="846"/>
      <c r="G2" s="846"/>
      <c r="H2" s="846"/>
      <c r="I2" s="846"/>
      <c r="J2" s="846"/>
      <c r="K2" s="846"/>
      <c r="L2" s="846"/>
      <c r="M2" s="846"/>
      <c r="N2" s="267"/>
      <c r="O2" s="267"/>
      <c r="P2" s="267"/>
      <c r="Q2" s="267"/>
      <c r="R2" s="267"/>
      <c r="S2" s="277"/>
      <c r="T2" s="277"/>
    </row>
    <row r="3" spans="1:20" ht="19.5">
      <c r="A3" s="846" t="s">
        <v>52</v>
      </c>
      <c r="B3" s="846"/>
      <c r="C3" s="846"/>
      <c r="D3" s="846"/>
      <c r="E3" s="846"/>
      <c r="F3" s="846"/>
      <c r="G3" s="846"/>
      <c r="H3" s="846"/>
      <c r="I3" s="846"/>
      <c r="J3" s="846"/>
      <c r="K3" s="846"/>
      <c r="L3" s="846"/>
      <c r="M3" s="846"/>
      <c r="N3" s="267"/>
      <c r="O3" s="267"/>
      <c r="P3" s="267"/>
      <c r="Q3" s="267"/>
      <c r="R3" s="267"/>
      <c r="S3" s="277"/>
      <c r="T3" s="277"/>
    </row>
    <row r="4" spans="1:20" ht="15">
      <c r="A4" s="277"/>
      <c r="B4" s="277"/>
      <c r="C4" s="277"/>
      <c r="D4" s="277"/>
      <c r="E4" s="277"/>
      <c r="F4" s="277"/>
      <c r="G4" s="277"/>
      <c r="H4" s="277"/>
      <c r="I4" s="277"/>
      <c r="J4" s="277"/>
      <c r="K4" s="277"/>
      <c r="L4" s="277"/>
      <c r="M4" s="277"/>
      <c r="N4" s="267"/>
      <c r="O4" s="267"/>
      <c r="P4" s="267"/>
      <c r="Q4" s="267"/>
      <c r="R4" s="267"/>
      <c r="S4" s="277"/>
      <c r="T4" s="277"/>
    </row>
    <row r="5" spans="1:20" ht="15">
      <c r="A5" s="564">
        <v>2008</v>
      </c>
      <c r="B5" s="565" t="str">
        <f>'A.LAP'!B5</f>
        <v>adóévről </v>
      </c>
      <c r="C5" s="491" t="str">
        <f>'A.LAP'!C5</f>
        <v>Veresegyház Város</v>
      </c>
      <c r="D5" s="490" t="s">
        <v>87</v>
      </c>
      <c r="E5" s="490"/>
      <c r="F5" s="490"/>
      <c r="G5" s="490"/>
      <c r="H5" s="490"/>
      <c r="I5" s="490"/>
      <c r="J5" s="490"/>
      <c r="K5" s="490"/>
      <c r="L5" s="490"/>
      <c r="M5" s="492"/>
      <c r="N5" s="267"/>
      <c r="O5" s="267"/>
      <c r="P5" s="267"/>
      <c r="Q5" s="267"/>
      <c r="R5" s="267"/>
      <c r="S5" s="277"/>
      <c r="T5" s="277"/>
    </row>
    <row r="6" spans="1:20" ht="15">
      <c r="A6" s="912" t="s">
        <v>88</v>
      </c>
      <c r="B6" s="912"/>
      <c r="C6" s="912"/>
      <c r="D6" s="912"/>
      <c r="E6" s="912"/>
      <c r="F6" s="912"/>
      <c r="G6" s="912"/>
      <c r="H6" s="912"/>
      <c r="I6" s="912"/>
      <c r="J6" s="912"/>
      <c r="K6" s="912"/>
      <c r="L6" s="912"/>
      <c r="M6" s="912"/>
      <c r="N6" s="267"/>
      <c r="O6" s="267"/>
      <c r="P6" s="267"/>
      <c r="Q6" s="267"/>
      <c r="R6" s="267"/>
      <c r="S6" s="277"/>
      <c r="T6" s="277"/>
    </row>
    <row r="7" spans="1:20" ht="16.5">
      <c r="A7" s="848" t="s">
        <v>788</v>
      </c>
      <c r="B7" s="848"/>
      <c r="C7" s="848"/>
      <c r="D7" s="848"/>
      <c r="E7" s="848"/>
      <c r="F7" s="848"/>
      <c r="G7" s="848"/>
      <c r="H7" s="848"/>
      <c r="I7" s="848"/>
      <c r="J7" s="848"/>
      <c r="K7" s="848"/>
      <c r="L7" s="848"/>
      <c r="M7" s="848"/>
      <c r="N7" s="267"/>
      <c r="O7" s="267"/>
      <c r="P7" s="267"/>
      <c r="Q7" s="267"/>
      <c r="R7" s="267"/>
      <c r="S7" s="277"/>
      <c r="T7" s="277"/>
    </row>
    <row r="8" spans="1:20" ht="15">
      <c r="A8" s="277"/>
      <c r="B8" s="277"/>
      <c r="C8" s="277"/>
      <c r="D8" s="277"/>
      <c r="E8" s="277"/>
      <c r="F8" s="277"/>
      <c r="G8" s="277"/>
      <c r="H8" s="277"/>
      <c r="I8" s="277"/>
      <c r="J8" s="277"/>
      <c r="K8" s="277"/>
      <c r="L8" s="277"/>
      <c r="M8" s="277"/>
      <c r="N8" s="267"/>
      <c r="O8" s="267"/>
      <c r="P8" s="267"/>
      <c r="Q8" s="267"/>
      <c r="R8" s="267"/>
      <c r="S8" s="277"/>
      <c r="T8" s="277"/>
    </row>
    <row r="9" spans="1:20" ht="15">
      <c r="A9" s="913" t="s">
        <v>776</v>
      </c>
      <c r="B9" s="913"/>
      <c r="C9" s="913"/>
      <c r="D9" s="850"/>
      <c r="E9" s="850"/>
      <c r="F9" s="850"/>
      <c r="G9" s="850"/>
      <c r="H9" s="850"/>
      <c r="I9" s="850"/>
      <c r="J9" s="850"/>
      <c r="K9" s="850"/>
      <c r="L9" s="850"/>
      <c r="M9" s="850"/>
      <c r="N9" s="267"/>
      <c r="O9" s="267"/>
      <c r="P9" s="267"/>
      <c r="Q9" s="267"/>
      <c r="R9" s="267"/>
      <c r="S9" s="277"/>
      <c r="T9" s="277"/>
    </row>
    <row r="10" spans="1:20" ht="15.75">
      <c r="A10" s="853" t="str">
        <f>C_LAP!A10</f>
        <v>I. Adóalany</v>
      </c>
      <c r="B10" s="853"/>
      <c r="C10" s="853"/>
      <c r="D10" s="853"/>
      <c r="E10" s="853"/>
      <c r="F10" s="853"/>
      <c r="G10" s="853"/>
      <c r="H10" s="853"/>
      <c r="I10" s="853"/>
      <c r="J10" s="853"/>
      <c r="K10" s="853"/>
      <c r="L10" s="853"/>
      <c r="M10" s="853"/>
      <c r="N10" s="267"/>
      <c r="O10" s="267"/>
      <c r="P10" s="267"/>
      <c r="Q10" s="267"/>
      <c r="R10" s="267"/>
      <c r="S10" s="277"/>
      <c r="T10" s="277"/>
    </row>
    <row r="11" spans="1:20" ht="15.75">
      <c r="A11" s="851" t="s">
        <v>635</v>
      </c>
      <c r="B11" s="851"/>
      <c r="C11" s="866">
        <f>'A.LAP'!C13</f>
        <v>0</v>
      </c>
      <c r="D11" s="866"/>
      <c r="E11" s="866"/>
      <c r="F11" s="866"/>
      <c r="G11" s="866"/>
      <c r="H11" s="866"/>
      <c r="I11" s="866"/>
      <c r="J11" s="866"/>
      <c r="K11" s="866"/>
      <c r="L11" s="866"/>
      <c r="M11" s="866"/>
      <c r="N11" s="267"/>
      <c r="O11" s="267"/>
      <c r="P11" s="267"/>
      <c r="Q11" s="267"/>
      <c r="R11" s="267"/>
      <c r="S11" s="277"/>
      <c r="T11" s="277"/>
    </row>
    <row r="12" spans="1:20" ht="15">
      <c r="A12" s="855" t="s">
        <v>54</v>
      </c>
      <c r="B12" s="855"/>
      <c r="C12" s="855"/>
      <c r="D12" s="855"/>
      <c r="E12" s="856">
        <f>'A.LAP'!E14</f>
      </c>
      <c r="F12" s="856"/>
      <c r="G12" s="856"/>
      <c r="H12" s="856"/>
      <c r="I12" s="856"/>
      <c r="J12" s="856"/>
      <c r="K12" s="856"/>
      <c r="L12" s="856"/>
      <c r="M12" s="856"/>
      <c r="N12" s="267"/>
      <c r="O12" s="267"/>
      <c r="P12" s="267"/>
      <c r="Q12" s="267"/>
      <c r="R12" s="267"/>
      <c r="S12" s="277"/>
      <c r="T12" s="277"/>
    </row>
    <row r="13" spans="1:20" ht="15">
      <c r="A13" s="338"/>
      <c r="B13" s="338"/>
      <c r="C13" s="338"/>
      <c r="D13" s="338"/>
      <c r="E13" s="338"/>
      <c r="F13" s="338"/>
      <c r="G13" s="338"/>
      <c r="H13" s="338"/>
      <c r="I13" s="277"/>
      <c r="J13" s="338"/>
      <c r="K13" s="267"/>
      <c r="L13" s="267"/>
      <c r="M13" s="267"/>
      <c r="N13" s="267"/>
      <c r="O13" s="267"/>
      <c r="P13" s="267"/>
      <c r="Q13" s="267"/>
      <c r="R13" s="267"/>
      <c r="S13" s="277"/>
      <c r="T13" s="277"/>
    </row>
    <row r="14" spans="1:20" ht="409.5">
      <c r="A14" s="914"/>
      <c r="B14" s="914"/>
      <c r="C14" s="914"/>
      <c r="D14" s="914"/>
      <c r="E14" s="914"/>
      <c r="F14" s="277"/>
      <c r="G14" s="277"/>
      <c r="H14" s="277"/>
      <c r="I14" s="277"/>
      <c r="J14" s="495" t="s">
        <v>779</v>
      </c>
      <c r="K14" s="915" t="s">
        <v>567</v>
      </c>
      <c r="L14" s="915"/>
      <c r="M14" s="915"/>
      <c r="N14" s="267"/>
      <c r="O14" s="267"/>
      <c r="P14" s="267"/>
      <c r="Q14" s="267"/>
      <c r="R14" s="267"/>
      <c r="S14" s="277"/>
      <c r="T14" s="277"/>
    </row>
    <row r="15" spans="1:20" ht="15" customHeight="1">
      <c r="A15" s="496">
        <v>911</v>
      </c>
      <c r="B15" s="916" t="s">
        <v>89</v>
      </c>
      <c r="C15" s="916"/>
      <c r="D15" s="916"/>
      <c r="E15" s="916"/>
      <c r="F15" s="346"/>
      <c r="G15" s="346"/>
      <c r="H15" s="346"/>
      <c r="I15" s="346"/>
      <c r="J15" s="497">
        <f>SUM(J16:J20)</f>
        <v>0</v>
      </c>
      <c r="K15" s="917"/>
      <c r="L15" s="917"/>
      <c r="M15" s="917"/>
      <c r="N15" s="556"/>
      <c r="O15" s="267"/>
      <c r="P15" s="267"/>
      <c r="Q15" s="267">
        <f aca="true" t="shared" si="0" ref="Q15:Q20">IF(N15="",0,1)</f>
        <v>0</v>
      </c>
      <c r="R15" s="267"/>
      <c r="S15" s="277"/>
      <c r="T15" s="277"/>
    </row>
    <row r="16" spans="1:20" ht="15" customHeight="1">
      <c r="A16" s="503">
        <v>9111</v>
      </c>
      <c r="B16" s="918" t="s">
        <v>90</v>
      </c>
      <c r="C16" s="918"/>
      <c r="D16" s="918"/>
      <c r="E16" s="918"/>
      <c r="F16" s="499"/>
      <c r="G16" s="499"/>
      <c r="H16" s="499"/>
      <c r="I16" s="499"/>
      <c r="J16" s="558"/>
      <c r="K16" s="917"/>
      <c r="L16" s="917"/>
      <c r="M16" s="917"/>
      <c r="N16" s="501"/>
      <c r="O16" s="267"/>
      <c r="P16" s="267"/>
      <c r="Q16" s="267">
        <f t="shared" si="0"/>
        <v>0</v>
      </c>
      <c r="R16" s="267"/>
      <c r="S16" s="277"/>
      <c r="T16" s="277"/>
    </row>
    <row r="17" spans="1:20" ht="15" customHeight="1">
      <c r="A17" s="496">
        <v>9112</v>
      </c>
      <c r="B17" s="918" t="s">
        <v>91</v>
      </c>
      <c r="C17" s="918"/>
      <c r="D17" s="918"/>
      <c r="E17" s="918"/>
      <c r="F17" s="346"/>
      <c r="G17" s="346"/>
      <c r="H17" s="346"/>
      <c r="I17" s="346"/>
      <c r="J17" s="559"/>
      <c r="K17" s="917"/>
      <c r="L17" s="917"/>
      <c r="M17" s="917"/>
      <c r="N17" s="501"/>
      <c r="O17" s="561"/>
      <c r="P17" s="556"/>
      <c r="Q17" s="267">
        <f t="shared" si="0"/>
        <v>0</v>
      </c>
      <c r="R17" s="267"/>
      <c r="S17" s="277"/>
      <c r="T17" s="277"/>
    </row>
    <row r="18" spans="1:20" ht="15" customHeight="1">
      <c r="A18" s="503">
        <v>9113</v>
      </c>
      <c r="B18" s="918" t="s">
        <v>92</v>
      </c>
      <c r="C18" s="918"/>
      <c r="D18" s="918"/>
      <c r="E18" s="918"/>
      <c r="F18" s="499"/>
      <c r="G18" s="499"/>
      <c r="H18" s="499"/>
      <c r="I18" s="499"/>
      <c r="J18" s="558"/>
      <c r="K18" s="917"/>
      <c r="L18" s="917"/>
      <c r="M18" s="917"/>
      <c r="N18" s="501"/>
      <c r="O18" s="291"/>
      <c r="P18" s="267"/>
      <c r="Q18" s="267">
        <f t="shared" si="0"/>
        <v>0</v>
      </c>
      <c r="R18" s="267"/>
      <c r="S18" s="277"/>
      <c r="T18" s="277"/>
    </row>
    <row r="19" spans="1:20" ht="15" customHeight="1">
      <c r="A19" s="505">
        <v>9114</v>
      </c>
      <c r="B19" s="862" t="s">
        <v>76</v>
      </c>
      <c r="C19" s="862"/>
      <c r="D19" s="862"/>
      <c r="E19" s="862"/>
      <c r="F19" s="338"/>
      <c r="G19" s="338"/>
      <c r="H19" s="338"/>
      <c r="I19" s="338"/>
      <c r="J19" s="560"/>
      <c r="K19" s="917"/>
      <c r="L19" s="917"/>
      <c r="M19" s="917"/>
      <c r="N19" s="501"/>
      <c r="O19" s="267"/>
      <c r="P19" s="267"/>
      <c r="Q19" s="267">
        <f t="shared" si="0"/>
        <v>0</v>
      </c>
      <c r="R19" s="267"/>
      <c r="S19" s="277"/>
      <c r="T19" s="277"/>
    </row>
    <row r="20" spans="1:20" ht="15" customHeight="1">
      <c r="A20" s="505">
        <v>9115</v>
      </c>
      <c r="B20" s="862" t="s">
        <v>61</v>
      </c>
      <c r="C20" s="862"/>
      <c r="D20" s="862"/>
      <c r="E20" s="862"/>
      <c r="F20" s="267"/>
      <c r="G20" s="267"/>
      <c r="H20" s="267"/>
      <c r="I20" s="267"/>
      <c r="J20" s="560"/>
      <c r="K20" s="917"/>
      <c r="L20" s="917"/>
      <c r="M20" s="917"/>
      <c r="N20" s="501"/>
      <c r="O20" s="267"/>
      <c r="P20" s="267"/>
      <c r="Q20" s="267">
        <f t="shared" si="0"/>
        <v>0</v>
      </c>
      <c r="R20" s="267"/>
      <c r="S20" s="277"/>
      <c r="T20" s="277"/>
    </row>
    <row r="21" spans="1:20" ht="15">
      <c r="A21" s="277"/>
      <c r="B21" s="277"/>
      <c r="C21" s="277"/>
      <c r="D21" s="277"/>
      <c r="E21" s="277"/>
      <c r="F21" s="277"/>
      <c r="G21" s="277"/>
      <c r="H21" s="277"/>
      <c r="I21" s="277"/>
      <c r="J21" s="277"/>
      <c r="K21" s="277"/>
      <c r="L21" s="277"/>
      <c r="M21" s="277"/>
      <c r="N21" s="267"/>
      <c r="O21" s="267"/>
      <c r="P21" s="267"/>
      <c r="Q21" s="267">
        <f>SUM(Q15:Q20)</f>
        <v>0</v>
      </c>
      <c r="R21" s="267"/>
      <c r="S21" s="277"/>
      <c r="T21" s="277"/>
    </row>
    <row r="22" spans="1:20" ht="15">
      <c r="A22" s="277"/>
      <c r="B22" s="277"/>
      <c r="C22" s="277"/>
      <c r="D22" s="277"/>
      <c r="E22" s="277"/>
      <c r="F22" s="277"/>
      <c r="G22" s="277"/>
      <c r="H22" s="277"/>
      <c r="I22" s="277"/>
      <c r="J22" s="277"/>
      <c r="K22" s="277"/>
      <c r="L22" s="277"/>
      <c r="M22" s="277"/>
      <c r="N22" s="267"/>
      <c r="O22" s="267"/>
      <c r="P22" s="267"/>
      <c r="Q22" s="267"/>
      <c r="R22" s="267"/>
      <c r="S22" s="277"/>
      <c r="T22" s="277"/>
    </row>
    <row r="23" spans="1:18" s="277" customFormat="1" ht="15.75">
      <c r="A23" s="863" t="str">
        <f>B_LAP!A27</f>
        <v>Veresegyház</v>
      </c>
      <c r="B23" s="863"/>
      <c r="C23" s="863"/>
      <c r="D23" s="451">
        <f>B_LAP!D27</f>
        <v>0</v>
      </c>
      <c r="E23" s="509" t="s">
        <v>569</v>
      </c>
      <c r="F23" s="509"/>
      <c r="G23" s="509"/>
      <c r="H23" s="509"/>
      <c r="I23" s="509"/>
      <c r="J23" s="451">
        <f>B_LAP!J27</f>
        <v>0</v>
      </c>
      <c r="K23" s="509" t="s">
        <v>570</v>
      </c>
      <c r="L23" s="451">
        <f>B_LAP!L27</f>
        <v>0</v>
      </c>
      <c r="M23" s="277" t="s">
        <v>643</v>
      </c>
      <c r="N23" s="267"/>
      <c r="O23" s="267"/>
      <c r="P23" s="267"/>
      <c r="Q23" s="267"/>
      <c r="R23" s="267"/>
    </row>
    <row r="24" spans="1:20" ht="15">
      <c r="A24" s="277"/>
      <c r="B24" s="277"/>
      <c r="C24" s="277"/>
      <c r="D24" s="277"/>
      <c r="E24" s="277"/>
      <c r="F24" s="277"/>
      <c r="G24" s="277"/>
      <c r="H24" s="277"/>
      <c r="I24" s="277"/>
      <c r="J24" s="277"/>
      <c r="K24" s="277"/>
      <c r="L24" s="277"/>
      <c r="M24" s="277"/>
      <c r="N24" s="267"/>
      <c r="O24" s="267"/>
      <c r="P24" s="267"/>
      <c r="Q24" s="267"/>
      <c r="R24" s="267"/>
      <c r="S24" s="277"/>
      <c r="T24" s="277"/>
    </row>
    <row r="25" spans="1:20" ht="15">
      <c r="A25" s="277"/>
      <c r="B25" s="277"/>
      <c r="C25" s="277"/>
      <c r="D25" s="277"/>
      <c r="E25" s="277"/>
      <c r="F25" s="277"/>
      <c r="G25" s="277"/>
      <c r="H25" s="277"/>
      <c r="I25" s="277"/>
      <c r="J25" s="277"/>
      <c r="K25" s="277"/>
      <c r="L25" s="277"/>
      <c r="M25" s="277"/>
      <c r="N25" s="267"/>
      <c r="O25" s="267"/>
      <c r="P25" s="267"/>
      <c r="Q25" s="267"/>
      <c r="R25" s="267"/>
      <c r="S25" s="277"/>
      <c r="T25" s="277"/>
    </row>
    <row r="26" spans="1:20" ht="15">
      <c r="A26" s="277"/>
      <c r="B26" s="277"/>
      <c r="C26" s="277"/>
      <c r="D26" s="277"/>
      <c r="E26" s="277"/>
      <c r="F26" s="277"/>
      <c r="G26" s="277"/>
      <c r="H26" s="277"/>
      <c r="I26" s="277"/>
      <c r="J26" s="510"/>
      <c r="K26" s="510"/>
      <c r="L26" s="510"/>
      <c r="M26" s="510"/>
      <c r="N26" s="267"/>
      <c r="O26" s="267"/>
      <c r="P26" s="267"/>
      <c r="Q26" s="267"/>
      <c r="R26" s="267"/>
      <c r="S26" s="277"/>
      <c r="T26" s="277"/>
    </row>
    <row r="27" spans="1:20" ht="15">
      <c r="A27" s="277"/>
      <c r="B27" s="277"/>
      <c r="C27" s="277"/>
      <c r="D27" s="277"/>
      <c r="E27" s="277"/>
      <c r="F27" s="277"/>
      <c r="G27" s="277"/>
      <c r="H27" s="277"/>
      <c r="I27" s="277"/>
      <c r="J27" s="566" t="s">
        <v>93</v>
      </c>
      <c r="K27" s="277"/>
      <c r="L27" s="277"/>
      <c r="M27" s="277"/>
      <c r="N27" s="267"/>
      <c r="O27" s="267"/>
      <c r="P27" s="267"/>
      <c r="Q27" s="267"/>
      <c r="R27" s="267"/>
      <c r="S27" s="277"/>
      <c r="T27" s="277"/>
    </row>
    <row r="28" spans="1:20" ht="15">
      <c r="A28" s="277"/>
      <c r="B28" s="277"/>
      <c r="C28" s="277"/>
      <c r="D28" s="277"/>
      <c r="E28" s="277"/>
      <c r="F28" s="277"/>
      <c r="G28" s="277"/>
      <c r="H28" s="277"/>
      <c r="I28" s="277"/>
      <c r="J28" s="277"/>
      <c r="K28" s="277"/>
      <c r="L28" s="277"/>
      <c r="M28" s="277"/>
      <c r="N28" s="267"/>
      <c r="O28" s="267"/>
      <c r="P28" s="267"/>
      <c r="Q28" s="267"/>
      <c r="R28" s="267"/>
      <c r="S28" s="277"/>
      <c r="T28" s="277"/>
    </row>
    <row r="29" spans="1:20" ht="15">
      <c r="A29" s="277"/>
      <c r="B29" s="277"/>
      <c r="C29" s="277"/>
      <c r="D29" s="277"/>
      <c r="E29" s="277"/>
      <c r="F29" s="277"/>
      <c r="G29" s="277"/>
      <c r="H29" s="277"/>
      <c r="I29" s="277"/>
      <c r="J29" s="277"/>
      <c r="K29" s="277"/>
      <c r="L29" s="277"/>
      <c r="M29" s="277"/>
      <c r="N29" s="267"/>
      <c r="O29" s="267"/>
      <c r="P29" s="267"/>
      <c r="Q29" s="267"/>
      <c r="R29" s="267"/>
      <c r="S29" s="277"/>
      <c r="T29" s="277"/>
    </row>
    <row r="30" spans="1:20" ht="15">
      <c r="A30" s="277"/>
      <c r="B30" s="277"/>
      <c r="C30" s="277"/>
      <c r="D30" s="277"/>
      <c r="E30" s="277"/>
      <c r="F30" s="277"/>
      <c r="G30" s="277"/>
      <c r="H30" s="277"/>
      <c r="I30" s="277"/>
      <c r="J30" s="277"/>
      <c r="K30" s="277"/>
      <c r="L30" s="277"/>
      <c r="M30" s="277"/>
      <c r="N30" s="267"/>
      <c r="O30" s="267"/>
      <c r="P30" s="267"/>
      <c r="Q30" s="267"/>
      <c r="R30" s="267"/>
      <c r="S30" s="277"/>
      <c r="T30" s="277"/>
    </row>
    <row r="31" spans="1:20" ht="9.75" customHeight="1">
      <c r="A31" s="277"/>
      <c r="B31" s="277"/>
      <c r="C31" s="277"/>
      <c r="D31" s="277"/>
      <c r="E31" s="277"/>
      <c r="F31" s="277"/>
      <c r="G31" s="277"/>
      <c r="H31" s="277"/>
      <c r="I31" s="277"/>
      <c r="J31" s="277"/>
      <c r="K31" s="277"/>
      <c r="L31" s="277"/>
      <c r="M31" s="277"/>
      <c r="N31" s="267"/>
      <c r="O31" s="267"/>
      <c r="P31" s="267"/>
      <c r="Q31" s="267"/>
      <c r="R31" s="267"/>
      <c r="S31" s="277"/>
      <c r="T31" s="277"/>
    </row>
    <row r="32" spans="1:20" ht="15" hidden="1">
      <c r="A32" s="277"/>
      <c r="B32" s="277"/>
      <c r="C32" s="277"/>
      <c r="D32" s="277"/>
      <c r="E32" s="277"/>
      <c r="F32" s="277"/>
      <c r="G32" s="277"/>
      <c r="H32" s="277"/>
      <c r="I32" s="277"/>
      <c r="J32" s="277"/>
      <c r="K32" s="277"/>
      <c r="L32" s="277"/>
      <c r="M32" s="277"/>
      <c r="N32" s="267"/>
      <c r="O32" s="267"/>
      <c r="P32" s="267"/>
      <c r="Q32" s="267"/>
      <c r="R32" s="267"/>
      <c r="S32" s="277"/>
      <c r="T32" s="277"/>
    </row>
    <row r="33" spans="1:20" ht="15" hidden="1">
      <c r="A33" s="277"/>
      <c r="B33" s="277"/>
      <c r="C33" s="277"/>
      <c r="D33" s="277"/>
      <c r="E33" s="277"/>
      <c r="F33" s="277"/>
      <c r="G33" s="277"/>
      <c r="H33" s="277"/>
      <c r="I33" s="277"/>
      <c r="J33" s="277"/>
      <c r="K33" s="277"/>
      <c r="L33" s="277"/>
      <c r="M33" s="277"/>
      <c r="N33" s="267"/>
      <c r="O33" s="267"/>
      <c r="P33" s="267"/>
      <c r="Q33" s="267"/>
      <c r="R33" s="267"/>
      <c r="S33" s="277"/>
      <c r="T33" s="277"/>
    </row>
    <row r="34" spans="1:20" ht="15" hidden="1">
      <c r="A34" s="277"/>
      <c r="B34" s="277"/>
      <c r="C34" s="277"/>
      <c r="D34" s="277"/>
      <c r="E34" s="277"/>
      <c r="F34" s="277"/>
      <c r="G34" s="277"/>
      <c r="H34" s="277"/>
      <c r="I34" s="277"/>
      <c r="J34" s="277"/>
      <c r="K34" s="277"/>
      <c r="L34" s="277"/>
      <c r="M34" s="277"/>
      <c r="N34" s="267"/>
      <c r="O34" s="267"/>
      <c r="P34" s="267"/>
      <c r="Q34" s="267"/>
      <c r="R34" s="267"/>
      <c r="S34" s="277"/>
      <c r="T34" s="277"/>
    </row>
    <row r="35" spans="1:20" ht="15" hidden="1">
      <c r="A35" s="277"/>
      <c r="B35" s="277"/>
      <c r="C35" s="277"/>
      <c r="D35" s="277"/>
      <c r="E35" s="277"/>
      <c r="F35" s="277"/>
      <c r="G35" s="277"/>
      <c r="H35" s="277"/>
      <c r="I35" s="277"/>
      <c r="J35" s="277"/>
      <c r="K35" s="277"/>
      <c r="L35" s="277"/>
      <c r="M35" s="277"/>
      <c r="N35" s="267"/>
      <c r="O35" s="267"/>
      <c r="P35" s="267"/>
      <c r="Q35" s="267"/>
      <c r="R35" s="267"/>
      <c r="S35" s="277"/>
      <c r="T35" s="277"/>
    </row>
    <row r="36" spans="1:20" ht="15" hidden="1">
      <c r="A36" s="277"/>
      <c r="B36" s="277"/>
      <c r="C36" s="277"/>
      <c r="D36" s="277"/>
      <c r="E36" s="277"/>
      <c r="F36" s="277"/>
      <c r="G36" s="277"/>
      <c r="H36" s="277"/>
      <c r="I36" s="277"/>
      <c r="J36" s="277"/>
      <c r="K36" s="277"/>
      <c r="L36" s="277"/>
      <c r="M36" s="277"/>
      <c r="N36" s="267"/>
      <c r="O36" s="267"/>
      <c r="P36" s="267"/>
      <c r="Q36" s="267"/>
      <c r="R36" s="267"/>
      <c r="S36" s="277"/>
      <c r="T36" s="277"/>
    </row>
    <row r="37" spans="1:20" ht="15" hidden="1">
      <c r="A37" s="324">
        <v>0</v>
      </c>
      <c r="B37" s="262"/>
      <c r="C37" s="277"/>
      <c r="D37" s="277"/>
      <c r="E37" s="277"/>
      <c r="F37" s="277"/>
      <c r="G37" s="277"/>
      <c r="H37" s="277"/>
      <c r="I37" s="277"/>
      <c r="J37" s="277"/>
      <c r="K37" s="277"/>
      <c r="L37" s="277"/>
      <c r="M37" s="277"/>
      <c r="N37" s="267"/>
      <c r="O37" s="267"/>
      <c r="P37" s="267"/>
      <c r="Q37" s="267"/>
      <c r="R37" s="267"/>
      <c r="S37" s="277"/>
      <c r="T37" s="277"/>
    </row>
    <row r="38" spans="1:20" ht="15">
      <c r="A38" s="324">
        <v>0</v>
      </c>
      <c r="B38" s="262"/>
      <c r="C38" s="277"/>
      <c r="D38" s="277"/>
      <c r="E38" s="277"/>
      <c r="F38" s="277"/>
      <c r="G38" s="277"/>
      <c r="H38" s="277"/>
      <c r="I38" s="277"/>
      <c r="J38" s="277"/>
      <c r="K38" s="277"/>
      <c r="L38" s="277"/>
      <c r="M38" s="277"/>
      <c r="N38" s="267"/>
      <c r="O38" s="267"/>
      <c r="P38" s="267"/>
      <c r="Q38" s="267"/>
      <c r="R38" s="267"/>
      <c r="S38" s="277"/>
      <c r="T38" s="277"/>
    </row>
    <row r="39" spans="1:20" ht="15">
      <c r="A39" s="324">
        <v>0</v>
      </c>
      <c r="B39" s="262"/>
      <c r="C39" s="277"/>
      <c r="D39" s="277"/>
      <c r="E39" s="277"/>
      <c r="F39" s="277"/>
      <c r="G39" s="277"/>
      <c r="H39" s="277"/>
      <c r="I39" s="277"/>
      <c r="J39" s="277"/>
      <c r="K39" s="277"/>
      <c r="L39" s="277"/>
      <c r="M39" s="277"/>
      <c r="N39" s="267"/>
      <c r="O39" s="267"/>
      <c r="P39" s="267"/>
      <c r="Q39" s="267"/>
      <c r="R39" s="267"/>
      <c r="S39" s="277"/>
      <c r="T39" s="277"/>
    </row>
    <row r="40" spans="1:20" ht="15">
      <c r="A40" s="324">
        <v>0</v>
      </c>
      <c r="B40" s="262"/>
      <c r="C40" s="277"/>
      <c r="D40" s="277"/>
      <c r="E40" s="277"/>
      <c r="F40" s="277"/>
      <c r="G40" s="277"/>
      <c r="H40" s="277"/>
      <c r="I40" s="277"/>
      <c r="J40" s="277"/>
      <c r="K40" s="277"/>
      <c r="L40" s="277"/>
      <c r="M40" s="277"/>
      <c r="N40" s="267"/>
      <c r="O40" s="267"/>
      <c r="P40" s="267"/>
      <c r="Q40" s="267"/>
      <c r="R40" s="267"/>
      <c r="S40" s="277"/>
      <c r="T40" s="277"/>
    </row>
    <row r="41" spans="1:20" ht="15">
      <c r="A41" s="324"/>
      <c r="B41" s="262"/>
      <c r="C41" s="277"/>
      <c r="D41" s="277"/>
      <c r="E41" s="277"/>
      <c r="F41" s="277"/>
      <c r="G41" s="277"/>
      <c r="H41" s="277"/>
      <c r="I41" s="277"/>
      <c r="J41" s="277"/>
      <c r="K41" s="277"/>
      <c r="L41" s="277"/>
      <c r="M41" s="277"/>
      <c r="N41" s="267"/>
      <c r="O41" s="267"/>
      <c r="P41" s="267"/>
      <c r="Q41" s="267"/>
      <c r="R41" s="267"/>
      <c r="S41" s="277"/>
      <c r="T41" s="277"/>
    </row>
    <row r="42" spans="1:20" ht="15">
      <c r="A42" s="324"/>
      <c r="B42" s="262"/>
      <c r="C42" s="277"/>
      <c r="D42" s="277"/>
      <c r="E42" s="277"/>
      <c r="F42" s="277"/>
      <c r="G42" s="277"/>
      <c r="H42" s="277"/>
      <c r="I42" s="277"/>
      <c r="J42" s="277"/>
      <c r="K42" s="277"/>
      <c r="L42" s="277"/>
      <c r="M42" s="277"/>
      <c r="N42" s="267"/>
      <c r="O42" s="267"/>
      <c r="P42" s="267"/>
      <c r="Q42" s="267"/>
      <c r="R42" s="267"/>
      <c r="S42" s="277"/>
      <c r="T42" s="277"/>
    </row>
    <row r="43" spans="1:20" ht="15.75">
      <c r="A43" s="324">
        <v>0</v>
      </c>
      <c r="B43" s="328" t="str">
        <f>IF(A43=0," E L L E N Ő R Z Ö T T "," H I B Á S")</f>
        <v> E L L E N Ő R Z Ö T T </v>
      </c>
      <c r="C43" s="277"/>
      <c r="D43" s="361"/>
      <c r="E43" s="277"/>
      <c r="F43" s="277"/>
      <c r="G43" s="277"/>
      <c r="H43" s="277"/>
      <c r="I43" s="277"/>
      <c r="J43" s="277"/>
      <c r="K43" s="277"/>
      <c r="L43" s="277"/>
      <c r="M43" s="324">
        <v>0</v>
      </c>
      <c r="N43" s="267"/>
      <c r="O43" s="267"/>
      <c r="P43" s="267"/>
      <c r="Q43" s="267"/>
      <c r="R43" s="267"/>
      <c r="S43" s="277"/>
      <c r="T43" s="277"/>
    </row>
    <row r="44" spans="1:20" ht="15">
      <c r="A44" s="277"/>
      <c r="B44" s="277"/>
      <c r="C44" s="277"/>
      <c r="D44" s="277"/>
      <c r="E44" s="277"/>
      <c r="F44" s="277"/>
      <c r="G44" s="277"/>
      <c r="H44" s="277"/>
      <c r="I44" s="277"/>
      <c r="J44" s="277"/>
      <c r="K44" s="277"/>
      <c r="L44" s="277"/>
      <c r="M44" s="277"/>
      <c r="N44" s="267"/>
      <c r="O44" s="267"/>
      <c r="P44" s="267"/>
      <c r="Q44" s="267"/>
      <c r="R44" s="267"/>
      <c r="S44" s="277"/>
      <c r="T44" s="277"/>
    </row>
  </sheetData>
  <sheetProtection sheet="1" objects="1" scenarios="1"/>
  <mergeCells count="26">
    <mergeCell ref="B18:E18"/>
    <mergeCell ref="K18:M18"/>
    <mergeCell ref="A23:C23"/>
    <mergeCell ref="B19:E19"/>
    <mergeCell ref="K19:M19"/>
    <mergeCell ref="B20:E20"/>
    <mergeCell ref="K20:M20"/>
    <mergeCell ref="B15:E15"/>
    <mergeCell ref="K15:M15"/>
    <mergeCell ref="B16:E16"/>
    <mergeCell ref="K16:M16"/>
    <mergeCell ref="B17:E17"/>
    <mergeCell ref="K17:M17"/>
    <mergeCell ref="A10:M10"/>
    <mergeCell ref="A11:B11"/>
    <mergeCell ref="C11:M11"/>
    <mergeCell ref="A12:D12"/>
    <mergeCell ref="E12:M12"/>
    <mergeCell ref="A14:E14"/>
    <mergeCell ref="K14:M14"/>
    <mergeCell ref="A2:M2"/>
    <mergeCell ref="A3:M3"/>
    <mergeCell ref="A6:M6"/>
    <mergeCell ref="A7:M7"/>
    <mergeCell ref="A9:C9"/>
    <mergeCell ref="D9:M9"/>
  </mergeCells>
  <printOptions/>
  <pageMargins left="0.44027777777777777" right="0.37986111111111115" top="1" bottom="1" header="0.5118055555555556" footer="0.5118055555555556"/>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U40"/>
  <sheetViews>
    <sheetView showGridLines="0" view="pageBreakPreview" zoomScaleSheetLayoutView="100" zoomScalePageLayoutView="0" workbookViewId="0" topLeftCell="A1">
      <selection activeCell="D14" sqref="D14"/>
    </sheetView>
  </sheetViews>
  <sheetFormatPr defaultColWidth="9.140625" defaultRowHeight="12.75"/>
  <cols>
    <col min="1" max="1" width="4.7109375" style="277" customWidth="1"/>
    <col min="2" max="2" width="8.7109375" style="277" customWidth="1"/>
    <col min="3" max="3" width="20.28125" style="277" customWidth="1"/>
    <col min="4" max="4" width="12.7109375" style="277" customWidth="1"/>
    <col min="5" max="5" width="8.421875" style="277" customWidth="1"/>
    <col min="6" max="9" width="0" style="277" hidden="1" customWidth="1"/>
    <col min="10" max="10" width="12.00390625" style="277" customWidth="1"/>
    <col min="11" max="11" width="3.00390625" style="277" customWidth="1"/>
    <col min="12" max="12" width="6.00390625" style="277" customWidth="1"/>
    <col min="13" max="13" width="10.421875" style="277" customWidth="1"/>
    <col min="14" max="14" width="7.140625" style="277" customWidth="1"/>
    <col min="15" max="16" width="9.140625" style="277" customWidth="1"/>
    <col min="17" max="17" width="18.7109375" style="277" customWidth="1"/>
    <col min="18" max="16384" width="9.140625" style="277" customWidth="1"/>
  </cols>
  <sheetData>
    <row r="1" ht="20.25">
      <c r="M1" s="488" t="s">
        <v>94</v>
      </c>
    </row>
    <row r="2" spans="1:13" ht="19.5">
      <c r="A2" s="846" t="s">
        <v>95</v>
      </c>
      <c r="B2" s="846"/>
      <c r="C2" s="846"/>
      <c r="D2" s="846"/>
      <c r="E2" s="846"/>
      <c r="F2" s="846"/>
      <c r="G2" s="846"/>
      <c r="H2" s="846"/>
      <c r="I2" s="846"/>
      <c r="J2" s="846"/>
      <c r="K2" s="846"/>
      <c r="L2" s="846"/>
      <c r="M2" s="846"/>
    </row>
    <row r="5" spans="1:13" ht="15.75" customHeight="1">
      <c r="A5" s="514" t="s">
        <v>835</v>
      </c>
      <c r="B5" s="490" t="s">
        <v>16</v>
      </c>
      <c r="C5" s="491" t="str">
        <f>'A.LAP'!C5</f>
        <v>Veresegyház Város</v>
      </c>
      <c r="D5" s="490" t="s">
        <v>771</v>
      </c>
      <c r="E5" s="490"/>
      <c r="F5" s="490"/>
      <c r="G5" s="490"/>
      <c r="H5" s="490"/>
      <c r="I5" s="490"/>
      <c r="J5" s="490"/>
      <c r="K5" s="490"/>
      <c r="L5" s="490"/>
      <c r="M5" s="492"/>
    </row>
    <row r="6" spans="1:15" ht="15">
      <c r="A6" s="912" t="s">
        <v>88</v>
      </c>
      <c r="B6" s="912"/>
      <c r="C6" s="912"/>
      <c r="D6" s="912"/>
      <c r="E6" s="912"/>
      <c r="F6" s="912"/>
      <c r="G6" s="912"/>
      <c r="H6" s="912"/>
      <c r="I6" s="912"/>
      <c r="J6" s="912"/>
      <c r="K6" s="912"/>
      <c r="L6" s="912"/>
      <c r="M6" s="912"/>
      <c r="O6" s="353" t="s">
        <v>96</v>
      </c>
    </row>
    <row r="7" spans="1:13" ht="16.5">
      <c r="A7" s="848" t="s">
        <v>97</v>
      </c>
      <c r="B7" s="848"/>
      <c r="C7" s="848"/>
      <c r="D7" s="848"/>
      <c r="E7" s="848"/>
      <c r="F7" s="848"/>
      <c r="G7" s="848"/>
      <c r="H7" s="848"/>
      <c r="I7" s="848"/>
      <c r="J7" s="848"/>
      <c r="K7" s="848"/>
      <c r="L7" s="848"/>
      <c r="M7" s="848"/>
    </row>
    <row r="8" ht="36" customHeight="1"/>
    <row r="9" spans="1:13" ht="15">
      <c r="A9" s="849" t="s">
        <v>775</v>
      </c>
      <c r="B9" s="849"/>
      <c r="C9" s="849"/>
      <c r="D9" s="850"/>
      <c r="E9" s="850"/>
      <c r="F9" s="850"/>
      <c r="G9" s="850"/>
      <c r="H9" s="850"/>
      <c r="I9" s="850"/>
      <c r="J9" s="850"/>
      <c r="K9" s="850"/>
      <c r="L9" s="850"/>
      <c r="M9" s="850"/>
    </row>
    <row r="10" spans="1:13" ht="15">
      <c r="A10" s="851" t="s">
        <v>789</v>
      </c>
      <c r="B10" s="851"/>
      <c r="C10" s="851"/>
      <c r="D10" s="493"/>
      <c r="E10" s="493"/>
      <c r="F10" s="493"/>
      <c r="G10" s="493"/>
      <c r="H10" s="493"/>
      <c r="I10" s="493"/>
      <c r="J10" s="493"/>
      <c r="K10" s="493"/>
      <c r="L10" s="493"/>
      <c r="M10" s="494"/>
    </row>
    <row r="11" spans="1:13" ht="15.75">
      <c r="A11" s="853">
        <f>'A.LAP'!A12</f>
        <v>0</v>
      </c>
      <c r="B11" s="853"/>
      <c r="C11" s="853"/>
      <c r="D11" s="853"/>
      <c r="E11" s="853"/>
      <c r="F11" s="853"/>
      <c r="G11" s="853"/>
      <c r="H11" s="853"/>
      <c r="I11" s="853"/>
      <c r="J11" s="853"/>
      <c r="K11" s="853"/>
      <c r="L11" s="853"/>
      <c r="M11" s="853"/>
    </row>
    <row r="12" spans="1:13" ht="15.75">
      <c r="A12" s="851" t="s">
        <v>635</v>
      </c>
      <c r="B12" s="851"/>
      <c r="C12" s="866">
        <f>'A.LAP'!C13</f>
        <v>0</v>
      </c>
      <c r="D12" s="866"/>
      <c r="E12" s="866"/>
      <c r="F12" s="866"/>
      <c r="G12" s="866"/>
      <c r="H12" s="866"/>
      <c r="I12" s="866"/>
      <c r="J12" s="866"/>
      <c r="K12" s="866"/>
      <c r="L12" s="866"/>
      <c r="M12" s="866"/>
    </row>
    <row r="13" spans="1:13" ht="15">
      <c r="A13" s="855" t="s">
        <v>777</v>
      </c>
      <c r="B13" s="855"/>
      <c r="C13" s="855"/>
      <c r="D13" s="855"/>
      <c r="E13" s="867">
        <f>'A.LAP'!E14</f>
      </c>
      <c r="F13" s="867"/>
      <c r="G13" s="867"/>
      <c r="H13" s="867"/>
      <c r="I13" s="867"/>
      <c r="J13" s="867"/>
      <c r="K13" s="867"/>
      <c r="L13" s="867"/>
      <c r="M13" s="867"/>
    </row>
    <row r="14" spans="1:13" ht="36" customHeight="1">
      <c r="A14" s="267"/>
      <c r="B14" s="267"/>
      <c r="C14" s="267"/>
      <c r="D14" s="267"/>
      <c r="E14" s="267"/>
      <c r="F14" s="267"/>
      <c r="G14" s="267"/>
      <c r="H14" s="267"/>
      <c r="J14" s="267"/>
      <c r="K14" s="267"/>
      <c r="L14" s="267"/>
      <c r="M14" s="267"/>
    </row>
    <row r="15" spans="1:13" ht="36" customHeight="1">
      <c r="A15" s="267"/>
      <c r="B15" s="919" t="s">
        <v>98</v>
      </c>
      <c r="C15" s="919"/>
      <c r="D15" s="919"/>
      <c r="E15" s="919"/>
      <c r="F15" s="919"/>
      <c r="G15" s="919"/>
      <c r="H15" s="919"/>
      <c r="I15" s="919"/>
      <c r="J15" s="919"/>
      <c r="K15" s="919"/>
      <c r="L15" s="919"/>
      <c r="M15" s="919"/>
    </row>
    <row r="16" spans="1:17" ht="31.5" customHeight="1">
      <c r="A16" s="920"/>
      <c r="B16" s="921" t="s">
        <v>99</v>
      </c>
      <c r="C16" s="921"/>
      <c r="D16" s="921"/>
      <c r="E16" s="921"/>
      <c r="F16" s="516"/>
      <c r="G16" s="516"/>
      <c r="H16" s="516"/>
      <c r="I16" s="516"/>
      <c r="J16" s="922">
        <f>SUM(J18:M24)</f>
        <v>0</v>
      </c>
      <c r="K16" s="922"/>
      <c r="L16" s="922"/>
      <c r="M16" s="922"/>
      <c r="N16" s="501"/>
      <c r="O16" s="267"/>
      <c r="Q16" s="567"/>
    </row>
    <row r="17" spans="1:15" ht="15">
      <c r="A17" s="920"/>
      <c r="B17" s="923" t="s">
        <v>100</v>
      </c>
      <c r="C17" s="923"/>
      <c r="D17" s="923"/>
      <c r="E17" s="923"/>
      <c r="F17" s="516"/>
      <c r="G17" s="516"/>
      <c r="H17" s="516"/>
      <c r="I17" s="516"/>
      <c r="J17" s="869" t="s">
        <v>101</v>
      </c>
      <c r="K17" s="869"/>
      <c r="L17" s="869"/>
      <c r="M17" s="869"/>
      <c r="O17" s="267"/>
    </row>
    <row r="18" spans="1:21" ht="15">
      <c r="A18" s="568" t="s">
        <v>674</v>
      </c>
      <c r="B18" s="924"/>
      <c r="C18" s="924"/>
      <c r="D18" s="924"/>
      <c r="E18" s="924"/>
      <c r="F18" s="569"/>
      <c r="G18" s="569"/>
      <c r="H18" s="569"/>
      <c r="I18" s="569"/>
      <c r="J18" s="925"/>
      <c r="K18" s="925"/>
      <c r="L18" s="925"/>
      <c r="M18" s="925"/>
      <c r="O18" s="501"/>
      <c r="R18" s="501"/>
      <c r="U18" s="501"/>
    </row>
    <row r="19" spans="1:21" ht="15">
      <c r="A19" s="568" t="s">
        <v>676</v>
      </c>
      <c r="B19" s="924"/>
      <c r="C19" s="924"/>
      <c r="D19" s="924"/>
      <c r="E19" s="924"/>
      <c r="F19" s="569"/>
      <c r="G19" s="569"/>
      <c r="H19" s="569"/>
      <c r="I19" s="569"/>
      <c r="J19" s="925"/>
      <c r="K19" s="925"/>
      <c r="L19" s="925"/>
      <c r="M19" s="925"/>
      <c r="O19" s="501"/>
      <c r="R19" s="501"/>
      <c r="U19" s="501"/>
    </row>
    <row r="20" spans="1:21" ht="15">
      <c r="A20" s="568" t="s">
        <v>678</v>
      </c>
      <c r="B20" s="924"/>
      <c r="C20" s="924"/>
      <c r="D20" s="924"/>
      <c r="E20" s="924"/>
      <c r="F20" s="569"/>
      <c r="G20" s="569"/>
      <c r="H20" s="569"/>
      <c r="I20" s="569"/>
      <c r="J20" s="925"/>
      <c r="K20" s="925"/>
      <c r="L20" s="925"/>
      <c r="M20" s="925"/>
      <c r="O20" s="501"/>
      <c r="R20" s="501"/>
      <c r="U20" s="501"/>
    </row>
    <row r="21" spans="1:21" ht="15">
      <c r="A21" s="568" t="s">
        <v>680</v>
      </c>
      <c r="B21" s="924"/>
      <c r="C21" s="924"/>
      <c r="D21" s="924"/>
      <c r="E21" s="924"/>
      <c r="F21" s="569"/>
      <c r="G21" s="569"/>
      <c r="H21" s="569"/>
      <c r="I21" s="569"/>
      <c r="J21" s="925"/>
      <c r="K21" s="925"/>
      <c r="L21" s="925"/>
      <c r="M21" s="925"/>
      <c r="O21" s="501"/>
      <c r="R21" s="501"/>
      <c r="U21" s="501"/>
    </row>
    <row r="22" spans="1:21" ht="15">
      <c r="A22" s="568" t="s">
        <v>682</v>
      </c>
      <c r="B22" s="924"/>
      <c r="C22" s="924"/>
      <c r="D22" s="924"/>
      <c r="E22" s="924"/>
      <c r="F22" s="569"/>
      <c r="G22" s="569"/>
      <c r="H22" s="569"/>
      <c r="I22" s="569"/>
      <c r="J22" s="925"/>
      <c r="K22" s="925"/>
      <c r="L22" s="925"/>
      <c r="M22" s="925"/>
      <c r="O22" s="501"/>
      <c r="R22" s="501"/>
      <c r="U22" s="501"/>
    </row>
    <row r="23" spans="1:21" ht="15">
      <c r="A23" s="568" t="s">
        <v>688</v>
      </c>
      <c r="B23" s="924"/>
      <c r="C23" s="924"/>
      <c r="D23" s="924"/>
      <c r="E23" s="924"/>
      <c r="F23" s="569"/>
      <c r="G23" s="569"/>
      <c r="H23" s="569"/>
      <c r="I23" s="569"/>
      <c r="J23" s="925"/>
      <c r="K23" s="925"/>
      <c r="L23" s="925"/>
      <c r="M23" s="925"/>
      <c r="O23" s="501"/>
      <c r="R23" s="501"/>
      <c r="U23" s="501"/>
    </row>
    <row r="24" spans="1:21" ht="15">
      <c r="A24" s="568" t="s">
        <v>689</v>
      </c>
      <c r="B24" s="924"/>
      <c r="C24" s="924"/>
      <c r="D24" s="924"/>
      <c r="E24" s="924"/>
      <c r="F24" s="569"/>
      <c r="G24" s="569"/>
      <c r="H24" s="569"/>
      <c r="I24" s="569"/>
      <c r="J24" s="925"/>
      <c r="K24" s="925"/>
      <c r="L24" s="925"/>
      <c r="M24" s="925"/>
      <c r="O24" s="501"/>
      <c r="R24" s="501"/>
      <c r="U24" s="501"/>
    </row>
    <row r="27" spans="1:13" ht="15.75">
      <c r="A27" s="863" t="str">
        <f>'A.LAP'!A29</f>
        <v>Veresegyház</v>
      </c>
      <c r="B27" s="863"/>
      <c r="C27" s="863"/>
      <c r="D27" s="451">
        <f>'A.LAP'!D29</f>
        <v>0</v>
      </c>
      <c r="E27" s="509" t="s">
        <v>569</v>
      </c>
      <c r="F27" s="509"/>
      <c r="G27" s="509"/>
      <c r="H27" s="509"/>
      <c r="I27" s="509"/>
      <c r="J27" s="451">
        <f>'A.LAP'!J29</f>
        <v>0</v>
      </c>
      <c r="K27" s="509" t="s">
        <v>570</v>
      </c>
      <c r="L27" s="451">
        <f>'A.LAP'!L29</f>
        <v>0</v>
      </c>
      <c r="M27" s="277" t="s">
        <v>643</v>
      </c>
    </row>
    <row r="30" spans="10:13" ht="15">
      <c r="J30" s="510"/>
      <c r="K30" s="510"/>
      <c r="L30" s="510"/>
      <c r="M30" s="510"/>
    </row>
    <row r="31" spans="1:13" ht="15">
      <c r="A31" s="324"/>
      <c r="B31" s="501"/>
      <c r="J31" s="864" t="s">
        <v>786</v>
      </c>
      <c r="K31" s="864"/>
      <c r="L31" s="864"/>
      <c r="M31" s="864"/>
    </row>
    <row r="32" spans="1:2" ht="15">
      <c r="A32" s="324"/>
      <c r="B32" s="501"/>
    </row>
    <row r="33" spans="1:2" ht="15">
      <c r="A33" s="324"/>
      <c r="B33" s="501"/>
    </row>
    <row r="34" spans="1:2" ht="15">
      <c r="A34" s="324"/>
      <c r="B34" s="501"/>
    </row>
    <row r="35" spans="1:2" ht="15">
      <c r="A35" s="324"/>
      <c r="B35" s="262"/>
    </row>
    <row r="36" spans="1:2" ht="15">
      <c r="A36" s="324"/>
      <c r="B36" s="262"/>
    </row>
    <row r="37" spans="1:2" ht="15">
      <c r="A37" s="324"/>
      <c r="B37" s="262"/>
    </row>
    <row r="38" spans="1:2" ht="15">
      <c r="A38" s="324"/>
      <c r="B38" s="262"/>
    </row>
    <row r="39" spans="1:11" ht="15">
      <c r="A39" s="324"/>
      <c r="B39" s="875"/>
      <c r="C39" s="875"/>
      <c r="D39" s="875"/>
      <c r="E39" s="875"/>
      <c r="F39" s="875"/>
      <c r="G39" s="875"/>
      <c r="H39" s="875"/>
      <c r="I39" s="875"/>
      <c r="J39" s="875"/>
      <c r="K39" s="875"/>
    </row>
    <row r="40" spans="1:13" ht="15.75">
      <c r="A40" s="324"/>
      <c r="B40" s="328"/>
      <c r="D40" s="361"/>
      <c r="M40" s="324"/>
    </row>
  </sheetData>
  <sheetProtection/>
  <mergeCells count="34">
    <mergeCell ref="B22:E22"/>
    <mergeCell ref="J22:M22"/>
    <mergeCell ref="B23:E23"/>
    <mergeCell ref="J23:M23"/>
    <mergeCell ref="B39:K39"/>
    <mergeCell ref="B24:E24"/>
    <mergeCell ref="J24:M24"/>
    <mergeCell ref="A27:C27"/>
    <mergeCell ref="J31:M31"/>
    <mergeCell ref="B19:E19"/>
    <mergeCell ref="J19:M19"/>
    <mergeCell ref="B20:E20"/>
    <mergeCell ref="J20:M20"/>
    <mergeCell ref="B21:E21"/>
    <mergeCell ref="J21:M21"/>
    <mergeCell ref="A16:A17"/>
    <mergeCell ref="B16:E16"/>
    <mergeCell ref="J16:M16"/>
    <mergeCell ref="B17:E17"/>
    <mergeCell ref="J17:M17"/>
    <mergeCell ref="B18:E18"/>
    <mergeCell ref="J18:M18"/>
    <mergeCell ref="A11:M11"/>
    <mergeCell ref="A12:B12"/>
    <mergeCell ref="C12:M12"/>
    <mergeCell ref="A13:D13"/>
    <mergeCell ref="E13:M13"/>
    <mergeCell ref="B15:M15"/>
    <mergeCell ref="A2:M2"/>
    <mergeCell ref="A6:M6"/>
    <mergeCell ref="A7:M7"/>
    <mergeCell ref="A9:C9"/>
    <mergeCell ref="D9:M9"/>
    <mergeCell ref="A10:C10"/>
  </mergeCells>
  <printOptions/>
  <pageMargins left="0.75" right="0.75" top="1" bottom="1" header="0.5118055555555556" footer="0.5118055555555556"/>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U41"/>
  <sheetViews>
    <sheetView showGridLines="0" view="pageBreakPreview" zoomScaleSheetLayoutView="100" zoomScalePageLayoutView="0" workbookViewId="0" topLeftCell="A1">
      <selection activeCell="A5" sqref="A5"/>
    </sheetView>
  </sheetViews>
  <sheetFormatPr defaultColWidth="9.140625" defaultRowHeight="12.75"/>
  <cols>
    <col min="1" max="1" width="4.7109375" style="277" customWidth="1"/>
    <col min="2" max="2" width="8.7109375" style="277" customWidth="1"/>
    <col min="3" max="3" width="20.28125" style="277" customWidth="1"/>
    <col min="4" max="4" width="12.7109375" style="277" customWidth="1"/>
    <col min="5" max="5" width="8.421875" style="277" customWidth="1"/>
    <col min="6" max="9" width="0" style="277" hidden="1" customWidth="1"/>
    <col min="10" max="10" width="12.00390625" style="277" customWidth="1"/>
    <col min="11" max="11" width="3.00390625" style="277" customWidth="1"/>
    <col min="12" max="12" width="6.00390625" style="277" customWidth="1"/>
    <col min="13" max="13" width="10.421875" style="277" customWidth="1"/>
    <col min="14" max="14" width="7.140625" style="277" customWidth="1"/>
    <col min="15" max="16" width="9.140625" style="277" customWidth="1"/>
    <col min="17" max="17" width="18.7109375" style="277" customWidth="1"/>
    <col min="18" max="16384" width="9.140625" style="277" customWidth="1"/>
  </cols>
  <sheetData>
    <row r="1" ht="20.25">
      <c r="M1" s="488"/>
    </row>
    <row r="2" spans="1:15" ht="19.5">
      <c r="A2" s="846" t="s">
        <v>102</v>
      </c>
      <c r="B2" s="846"/>
      <c r="C2" s="846"/>
      <c r="D2" s="846"/>
      <c r="E2" s="846"/>
      <c r="F2" s="846"/>
      <c r="G2" s="846"/>
      <c r="H2" s="846"/>
      <c r="I2" s="846"/>
      <c r="J2" s="846"/>
      <c r="K2" s="846"/>
      <c r="L2" s="846"/>
      <c r="M2" s="846"/>
      <c r="O2" s="570" t="s">
        <v>103</v>
      </c>
    </row>
    <row r="5" spans="1:13" ht="15.75" customHeight="1">
      <c r="A5" s="666" t="s">
        <v>836</v>
      </c>
      <c r="B5" s="490" t="s">
        <v>16</v>
      </c>
      <c r="C5" s="491" t="str">
        <f>'A.LAP'!C5</f>
        <v>Veresegyház Város</v>
      </c>
      <c r="D5" s="490" t="s">
        <v>771</v>
      </c>
      <c r="E5" s="490"/>
      <c r="F5" s="490"/>
      <c r="G5" s="490"/>
      <c r="H5" s="490"/>
      <c r="I5" s="490"/>
      <c r="J5" s="490"/>
      <c r="K5" s="490"/>
      <c r="L5" s="490"/>
      <c r="M5" s="492"/>
    </row>
    <row r="6" spans="1:15" ht="15">
      <c r="A6" s="912" t="s">
        <v>88</v>
      </c>
      <c r="B6" s="912"/>
      <c r="C6" s="912"/>
      <c r="D6" s="912"/>
      <c r="E6" s="912"/>
      <c r="F6" s="912"/>
      <c r="G6" s="912"/>
      <c r="H6" s="912"/>
      <c r="I6" s="912"/>
      <c r="J6" s="912"/>
      <c r="K6" s="912"/>
      <c r="L6" s="912"/>
      <c r="M6" s="912"/>
      <c r="O6" s="353" t="s">
        <v>96</v>
      </c>
    </row>
    <row r="7" spans="1:13" ht="16.5">
      <c r="A7" s="848"/>
      <c r="B7" s="848"/>
      <c r="C7" s="848"/>
      <c r="D7" s="848"/>
      <c r="E7" s="848"/>
      <c r="F7" s="848"/>
      <c r="G7" s="848"/>
      <c r="H7" s="848"/>
      <c r="I7" s="848"/>
      <c r="J7" s="848"/>
      <c r="K7" s="848"/>
      <c r="L7" s="848"/>
      <c r="M7" s="848"/>
    </row>
    <row r="8" ht="36" customHeight="1"/>
    <row r="9" spans="1:13" ht="15">
      <c r="A9" s="849" t="s">
        <v>775</v>
      </c>
      <c r="B9" s="849"/>
      <c r="C9" s="849"/>
      <c r="D9" s="850"/>
      <c r="E9" s="850"/>
      <c r="F9" s="850"/>
      <c r="G9" s="850"/>
      <c r="H9" s="850"/>
      <c r="I9" s="850"/>
      <c r="J9" s="850"/>
      <c r="K9" s="850"/>
      <c r="L9" s="850"/>
      <c r="M9" s="850"/>
    </row>
    <row r="10" spans="1:13" ht="15">
      <c r="A10" s="851" t="s">
        <v>789</v>
      </c>
      <c r="B10" s="851"/>
      <c r="C10" s="851"/>
      <c r="D10" s="493"/>
      <c r="E10" s="493"/>
      <c r="F10" s="493"/>
      <c r="G10" s="493"/>
      <c r="H10" s="493"/>
      <c r="I10" s="493"/>
      <c r="J10" s="493"/>
      <c r="K10" s="493"/>
      <c r="L10" s="493"/>
      <c r="M10" s="494"/>
    </row>
    <row r="11" spans="1:13" ht="15.75">
      <c r="A11" s="853">
        <f>'A.LAP'!A12</f>
        <v>0</v>
      </c>
      <c r="B11" s="853"/>
      <c r="C11" s="853"/>
      <c r="D11" s="853"/>
      <c r="E11" s="853"/>
      <c r="F11" s="853"/>
      <c r="G11" s="853"/>
      <c r="H11" s="853"/>
      <c r="I11" s="853"/>
      <c r="J11" s="853"/>
      <c r="K11" s="853"/>
      <c r="L11" s="853"/>
      <c r="M11" s="853"/>
    </row>
    <row r="12" spans="1:13" ht="15.75">
      <c r="A12" s="851" t="s">
        <v>635</v>
      </c>
      <c r="B12" s="851"/>
      <c r="C12" s="866">
        <f>'A.LAP'!C13</f>
        <v>0</v>
      </c>
      <c r="D12" s="866"/>
      <c r="E12" s="866"/>
      <c r="F12" s="866"/>
      <c r="G12" s="866"/>
      <c r="H12" s="866"/>
      <c r="I12" s="866"/>
      <c r="J12" s="866"/>
      <c r="K12" s="866"/>
      <c r="L12" s="866"/>
      <c r="M12" s="866"/>
    </row>
    <row r="13" spans="1:13" ht="15">
      <c r="A13" s="855" t="s">
        <v>777</v>
      </c>
      <c r="B13" s="855"/>
      <c r="C13" s="855"/>
      <c r="D13" s="855"/>
      <c r="E13" s="867">
        <f>'A.LAP'!E14</f>
      </c>
      <c r="F13" s="867"/>
      <c r="G13" s="867"/>
      <c r="H13" s="867"/>
      <c r="I13" s="867"/>
      <c r="J13" s="867"/>
      <c r="K13" s="867"/>
      <c r="L13" s="867"/>
      <c r="M13" s="867"/>
    </row>
    <row r="14" spans="1:13" s="509" customFormat="1" ht="15">
      <c r="A14" s="571"/>
      <c r="B14" s="571"/>
      <c r="C14" s="571"/>
      <c r="D14" s="571"/>
      <c r="E14" s="312"/>
      <c r="F14" s="312"/>
      <c r="G14" s="312"/>
      <c r="H14" s="312"/>
      <c r="I14" s="312"/>
      <c r="J14" s="312"/>
      <c r="K14" s="312"/>
      <c r="L14" s="312"/>
      <c r="M14" s="312"/>
    </row>
    <row r="15" spans="1:13" ht="36" customHeight="1">
      <c r="A15" s="267"/>
      <c r="B15" s="335" t="s">
        <v>104</v>
      </c>
      <c r="C15" s="267"/>
      <c r="D15" s="267"/>
      <c r="E15" s="267"/>
      <c r="F15" s="267"/>
      <c r="G15" s="267"/>
      <c r="H15" s="267"/>
      <c r="J15" s="267"/>
      <c r="K15" s="267"/>
      <c r="L15" s="267"/>
      <c r="M15" s="267"/>
    </row>
    <row r="16" spans="1:13" ht="94.5" customHeight="1">
      <c r="A16" s="267"/>
      <c r="B16" s="926" t="s">
        <v>105</v>
      </c>
      <c r="C16" s="926"/>
      <c r="D16" s="926"/>
      <c r="E16" s="926"/>
      <c r="F16" s="926"/>
      <c r="G16" s="926"/>
      <c r="H16" s="926"/>
      <c r="I16" s="926"/>
      <c r="J16" s="926"/>
      <c r="K16" s="926"/>
      <c r="L16" s="926"/>
      <c r="M16" s="926"/>
    </row>
    <row r="17" spans="1:17" ht="16.5" customHeight="1">
      <c r="A17" s="572"/>
      <c r="B17" s="921" t="s">
        <v>106</v>
      </c>
      <c r="C17" s="921"/>
      <c r="D17" s="921"/>
      <c r="E17" s="921"/>
      <c r="F17" s="516"/>
      <c r="G17" s="516"/>
      <c r="H17" s="516"/>
      <c r="I17" s="516"/>
      <c r="J17" s="927">
        <f>J18-15</f>
        <v>-15</v>
      </c>
      <c r="K17" s="927"/>
      <c r="L17" s="927"/>
      <c r="M17" s="927"/>
      <c r="N17" s="501"/>
      <c r="O17" s="556" t="s">
        <v>107</v>
      </c>
      <c r="Q17" s="567"/>
    </row>
    <row r="18" spans="1:15" ht="15">
      <c r="A18" s="572"/>
      <c r="B18" s="923" t="s">
        <v>108</v>
      </c>
      <c r="C18" s="923"/>
      <c r="D18" s="923"/>
      <c r="E18" s="923"/>
      <c r="F18" s="516"/>
      <c r="G18" s="516"/>
      <c r="H18" s="516"/>
      <c r="I18" s="516"/>
      <c r="J18" s="927">
        <f>'1. oldal'!AL24</f>
        <v>0</v>
      </c>
      <c r="K18" s="927"/>
      <c r="L18" s="927"/>
      <c r="M18" s="927"/>
      <c r="O18" s="267"/>
    </row>
    <row r="19" spans="1:21" s="509" customFormat="1" ht="15">
      <c r="A19" s="572"/>
      <c r="B19" s="928" t="s">
        <v>109</v>
      </c>
      <c r="C19" s="928"/>
      <c r="D19" s="928"/>
      <c r="E19" s="928"/>
      <c r="F19" s="573"/>
      <c r="G19" s="573"/>
      <c r="H19" s="573"/>
      <c r="I19" s="573"/>
      <c r="J19" s="929">
        <f>főkönyv!B135</f>
        <v>0</v>
      </c>
      <c r="K19" s="929"/>
      <c r="L19" s="929"/>
      <c r="M19" s="929"/>
      <c r="O19" s="574"/>
      <c r="R19" s="574"/>
      <c r="U19" s="574"/>
    </row>
    <row r="20" spans="1:21" s="509" customFormat="1" ht="15">
      <c r="A20" s="572"/>
      <c r="B20" s="928" t="s">
        <v>110</v>
      </c>
      <c r="C20" s="928"/>
      <c r="D20" s="928"/>
      <c r="E20" s="928"/>
      <c r="F20" s="573"/>
      <c r="G20" s="573"/>
      <c r="H20" s="573"/>
      <c r="I20" s="573"/>
      <c r="J20" s="929">
        <f>főkönyv!B136</f>
        <v>0</v>
      </c>
      <c r="K20" s="929"/>
      <c r="L20" s="929"/>
      <c r="M20" s="929"/>
      <c r="O20" s="574"/>
      <c r="R20" s="574"/>
      <c r="U20" s="574"/>
    </row>
    <row r="21" spans="1:21" s="509" customFormat="1" ht="15">
      <c r="A21" s="572"/>
      <c r="B21" s="928" t="s">
        <v>111</v>
      </c>
      <c r="C21" s="928"/>
      <c r="D21" s="928"/>
      <c r="E21" s="928"/>
      <c r="F21" s="573"/>
      <c r="G21" s="573"/>
      <c r="H21" s="573"/>
      <c r="I21" s="573"/>
      <c r="J21" s="929">
        <f>főkönyv!B137</f>
        <v>0</v>
      </c>
      <c r="K21" s="929"/>
      <c r="L21" s="929"/>
      <c r="M21" s="929"/>
      <c r="O21" s="574"/>
      <c r="R21" s="574"/>
      <c r="U21" s="574"/>
    </row>
    <row r="22" spans="1:21" s="509" customFormat="1" ht="15">
      <c r="A22" s="572"/>
      <c r="B22" s="928" t="s">
        <v>112</v>
      </c>
      <c r="C22" s="928"/>
      <c r="D22" s="928"/>
      <c r="E22" s="928"/>
      <c r="F22" s="573"/>
      <c r="G22" s="573"/>
      <c r="H22" s="573"/>
      <c r="I22" s="573"/>
      <c r="J22" s="929">
        <f>főkönyv!B138</f>
        <v>0</v>
      </c>
      <c r="K22" s="929"/>
      <c r="L22" s="929"/>
      <c r="M22" s="929"/>
      <c r="O22" s="574"/>
      <c r="R22" s="574"/>
      <c r="U22" s="574"/>
    </row>
    <row r="23" spans="1:21" s="509" customFormat="1" ht="15">
      <c r="A23" s="572"/>
      <c r="B23" s="928" t="s">
        <v>556</v>
      </c>
      <c r="C23" s="928"/>
      <c r="D23" s="928"/>
      <c r="E23" s="928"/>
      <c r="F23" s="573"/>
      <c r="G23" s="573"/>
      <c r="H23" s="573"/>
      <c r="I23" s="573"/>
      <c r="J23" s="929">
        <f>főkönyv!B143</f>
        <v>0</v>
      </c>
      <c r="K23" s="929"/>
      <c r="L23" s="929"/>
      <c r="M23" s="929"/>
      <c r="O23" s="574"/>
      <c r="R23" s="574"/>
      <c r="U23" s="574"/>
    </row>
    <row r="24" spans="1:21" s="509" customFormat="1" ht="15">
      <c r="A24" s="572"/>
      <c r="B24" s="928"/>
      <c r="C24" s="928"/>
      <c r="D24" s="928"/>
      <c r="E24" s="928"/>
      <c r="F24" s="573"/>
      <c r="G24" s="573"/>
      <c r="H24" s="573"/>
      <c r="I24" s="573"/>
      <c r="J24" s="929"/>
      <c r="K24" s="929"/>
      <c r="L24" s="929"/>
      <c r="M24" s="929"/>
      <c r="O24" s="574"/>
      <c r="R24" s="574"/>
      <c r="U24" s="574"/>
    </row>
    <row r="25" spans="1:21" s="509" customFormat="1" ht="15">
      <c r="A25" s="572"/>
      <c r="B25" s="928"/>
      <c r="C25" s="928"/>
      <c r="D25" s="928"/>
      <c r="E25" s="928"/>
      <c r="F25" s="573"/>
      <c r="G25" s="573"/>
      <c r="H25" s="573"/>
      <c r="I25" s="573"/>
      <c r="J25" s="929"/>
      <c r="K25" s="929"/>
      <c r="L25" s="929"/>
      <c r="M25" s="929"/>
      <c r="O25" s="574"/>
      <c r="R25" s="574"/>
      <c r="U25" s="574"/>
    </row>
    <row r="28" spans="1:13" ht="15.75">
      <c r="A28" s="863" t="str">
        <f>'A.LAP'!A29</f>
        <v>Veresegyház</v>
      </c>
      <c r="B28" s="863"/>
      <c r="C28" s="863"/>
      <c r="D28" s="451">
        <f>'A.LAP'!D29</f>
        <v>0</v>
      </c>
      <c r="E28" s="509" t="s">
        <v>569</v>
      </c>
      <c r="F28" s="509"/>
      <c r="G28" s="509"/>
      <c r="H28" s="509"/>
      <c r="I28" s="509"/>
      <c r="J28" s="451">
        <f>'A.LAP'!J29</f>
        <v>0</v>
      </c>
      <c r="K28" s="509" t="s">
        <v>570</v>
      </c>
      <c r="L28" s="451">
        <f>'A.LAP'!L29</f>
        <v>0</v>
      </c>
      <c r="M28" s="277" t="s">
        <v>643</v>
      </c>
    </row>
    <row r="31" spans="10:13" ht="15">
      <c r="J31" s="510"/>
      <c r="K31" s="510"/>
      <c r="L31" s="510"/>
      <c r="M31" s="510"/>
    </row>
    <row r="32" spans="1:13" ht="15">
      <c r="A32" s="324"/>
      <c r="B32" s="501"/>
      <c r="J32" s="864" t="s">
        <v>786</v>
      </c>
      <c r="K32" s="864"/>
      <c r="L32" s="864"/>
      <c r="M32" s="864"/>
    </row>
    <row r="33" spans="1:2" ht="15">
      <c r="A33" s="324"/>
      <c r="B33" s="501"/>
    </row>
    <row r="34" spans="1:2" ht="15">
      <c r="A34" s="324"/>
      <c r="B34" s="501"/>
    </row>
    <row r="35" spans="1:2" ht="15">
      <c r="A35" s="324"/>
      <c r="B35" s="501"/>
    </row>
    <row r="36" spans="1:2" ht="15">
      <c r="A36" s="324"/>
      <c r="B36" s="262"/>
    </row>
    <row r="37" spans="1:2" ht="15">
      <c r="A37" s="324"/>
      <c r="B37" s="262"/>
    </row>
    <row r="38" spans="1:2" ht="15">
      <c r="A38" s="324"/>
      <c r="B38" s="262"/>
    </row>
    <row r="39" spans="1:2" ht="15">
      <c r="A39" s="324"/>
      <c r="B39" s="262"/>
    </row>
    <row r="40" spans="1:11" ht="15">
      <c r="A40" s="324"/>
      <c r="B40" s="875"/>
      <c r="C40" s="875"/>
      <c r="D40" s="875"/>
      <c r="E40" s="875"/>
      <c r="F40" s="875"/>
      <c r="G40" s="875"/>
      <c r="H40" s="875"/>
      <c r="I40" s="875"/>
      <c r="J40" s="875"/>
      <c r="K40" s="875"/>
    </row>
    <row r="41" spans="1:13" ht="15.75">
      <c r="A41" s="324"/>
      <c r="B41" s="328"/>
      <c r="D41" s="361"/>
      <c r="M41" s="324"/>
    </row>
  </sheetData>
  <sheetProtection password="C1DD" sheet="1" objects="1" scenarios="1"/>
  <mergeCells count="33">
    <mergeCell ref="B23:E23"/>
    <mergeCell ref="J23:M23"/>
    <mergeCell ref="A28:C28"/>
    <mergeCell ref="J32:M32"/>
    <mergeCell ref="B40:K40"/>
    <mergeCell ref="B24:E24"/>
    <mergeCell ref="J24:M24"/>
    <mergeCell ref="B25:E25"/>
    <mergeCell ref="J25:M25"/>
    <mergeCell ref="B20:E20"/>
    <mergeCell ref="J20:M20"/>
    <mergeCell ref="B21:E21"/>
    <mergeCell ref="J21:M21"/>
    <mergeCell ref="B22:E22"/>
    <mergeCell ref="J22:M22"/>
    <mergeCell ref="B17:E17"/>
    <mergeCell ref="J17:M17"/>
    <mergeCell ref="B18:E18"/>
    <mergeCell ref="J18:M18"/>
    <mergeCell ref="B19:E19"/>
    <mergeCell ref="J19:M19"/>
    <mergeCell ref="A11:M11"/>
    <mergeCell ref="A12:B12"/>
    <mergeCell ref="C12:M12"/>
    <mergeCell ref="A13:D13"/>
    <mergeCell ref="E13:M13"/>
    <mergeCell ref="B16:M16"/>
    <mergeCell ref="A2:M2"/>
    <mergeCell ref="A6:M6"/>
    <mergeCell ref="A7:M7"/>
    <mergeCell ref="A9:C9"/>
    <mergeCell ref="D9:M9"/>
    <mergeCell ref="A10:C10"/>
  </mergeCells>
  <printOptions/>
  <pageMargins left="0.75" right="0.75" top="1" bottom="1" header="0.5118055555555556" footer="0.5118055555555556"/>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V34"/>
  <sheetViews>
    <sheetView showGridLines="0" view="pageBreakPreview" zoomScaleSheetLayoutView="100" zoomScalePageLayoutView="0" workbookViewId="0" topLeftCell="A1">
      <selection activeCell="B15" sqref="B15:E15"/>
    </sheetView>
  </sheetViews>
  <sheetFormatPr defaultColWidth="9.140625" defaultRowHeight="12.75"/>
  <cols>
    <col min="1" max="1" width="4.7109375" style="277" customWidth="1"/>
    <col min="2" max="2" width="8.7109375" style="277" customWidth="1"/>
    <col min="3" max="3" width="20.28125" style="277" customWidth="1"/>
    <col min="4" max="4" width="12.7109375" style="277" customWidth="1"/>
    <col min="5" max="5" width="2.8515625" style="277" customWidth="1"/>
    <col min="6" max="9" width="0" style="277" hidden="1" customWidth="1"/>
    <col min="10" max="10" width="19.8515625" style="277" customWidth="1"/>
    <col min="11" max="11" width="3.00390625" style="277" customWidth="1"/>
    <col min="12" max="12" width="4.421875" style="277" customWidth="1"/>
    <col min="13" max="13" width="10.421875" style="277" customWidth="1"/>
    <col min="14" max="18" width="0" style="267" hidden="1" customWidth="1"/>
    <col min="19" max="20" width="0" style="277" hidden="1" customWidth="1"/>
    <col min="21" max="16384" width="9.140625" style="277" customWidth="1"/>
  </cols>
  <sheetData>
    <row r="1" ht="20.25">
      <c r="M1" s="488" t="s">
        <v>113</v>
      </c>
    </row>
    <row r="2" spans="1:13" ht="19.5">
      <c r="A2" s="846" t="s">
        <v>114</v>
      </c>
      <c r="B2" s="846"/>
      <c r="C2" s="846"/>
      <c r="D2" s="846"/>
      <c r="E2" s="846"/>
      <c r="F2" s="846"/>
      <c r="G2" s="846"/>
      <c r="H2" s="846"/>
      <c r="I2" s="846"/>
      <c r="J2" s="846"/>
      <c r="K2" s="846"/>
      <c r="L2" s="846"/>
      <c r="M2" s="846"/>
    </row>
    <row r="3" spans="1:13" ht="8.25" customHeight="1">
      <c r="A3" s="846"/>
      <c r="B3" s="846"/>
      <c r="C3" s="846"/>
      <c r="D3" s="846"/>
      <c r="E3" s="846"/>
      <c r="F3" s="846"/>
      <c r="G3" s="846"/>
      <c r="H3" s="846"/>
      <c r="I3" s="846"/>
      <c r="J3" s="846"/>
      <c r="K3" s="846"/>
      <c r="L3" s="846"/>
      <c r="M3" s="846"/>
    </row>
    <row r="4" ht="15" hidden="1"/>
    <row r="5" spans="1:13" ht="15.75" customHeight="1">
      <c r="A5" s="489" t="s">
        <v>835</v>
      </c>
      <c r="B5" s="490" t="s">
        <v>16</v>
      </c>
      <c r="C5" s="491" t="str">
        <f>'A.LAP'!C5</f>
        <v>Veresegyház Város</v>
      </c>
      <c r="D5" s="490" t="s">
        <v>771</v>
      </c>
      <c r="E5" s="490"/>
      <c r="F5" s="490"/>
      <c r="G5" s="490"/>
      <c r="H5" s="490"/>
      <c r="I5" s="490"/>
      <c r="J5" s="490"/>
      <c r="K5" s="490"/>
      <c r="L5" s="490"/>
      <c r="M5" s="492"/>
    </row>
    <row r="6" spans="1:13" ht="15">
      <c r="A6" s="912" t="s">
        <v>88</v>
      </c>
      <c r="B6" s="912"/>
      <c r="C6" s="912"/>
      <c r="D6" s="912"/>
      <c r="E6" s="912"/>
      <c r="F6" s="912"/>
      <c r="G6" s="912"/>
      <c r="H6" s="912"/>
      <c r="I6" s="912"/>
      <c r="J6" s="912"/>
      <c r="K6" s="912"/>
      <c r="L6" s="912"/>
      <c r="M6" s="912"/>
    </row>
    <row r="7" spans="1:13" ht="16.5">
      <c r="A7" s="848" t="s">
        <v>115</v>
      </c>
      <c r="B7" s="848"/>
      <c r="C7" s="848"/>
      <c r="D7" s="848"/>
      <c r="E7" s="848"/>
      <c r="F7" s="848"/>
      <c r="G7" s="848"/>
      <c r="H7" s="848"/>
      <c r="I7" s="848"/>
      <c r="J7" s="848"/>
      <c r="K7" s="848"/>
      <c r="L7" s="848"/>
      <c r="M7" s="848"/>
    </row>
    <row r="9" spans="1:13" ht="15">
      <c r="A9" s="849" t="s">
        <v>775</v>
      </c>
      <c r="B9" s="849"/>
      <c r="C9" s="849"/>
      <c r="D9" s="575"/>
      <c r="E9" s="575"/>
      <c r="F9" s="575"/>
      <c r="G9" s="575"/>
      <c r="H9" s="575"/>
      <c r="I9" s="575"/>
      <c r="J9" s="575"/>
      <c r="K9" s="575"/>
      <c r="L9" s="575"/>
      <c r="M9" s="576"/>
    </row>
    <row r="10" spans="1:22" ht="15.75">
      <c r="A10" s="851" t="s">
        <v>789</v>
      </c>
      <c r="B10" s="851"/>
      <c r="C10" s="851"/>
      <c r="D10" s="930">
        <f>'1. oldal'!K66</f>
        <v>0</v>
      </c>
      <c r="E10" s="930"/>
      <c r="F10" s="930"/>
      <c r="G10" s="930"/>
      <c r="H10" s="930"/>
      <c r="I10" s="930"/>
      <c r="J10" s="930"/>
      <c r="K10" s="930"/>
      <c r="L10" s="930"/>
      <c r="M10" s="930"/>
      <c r="V10" s="353" t="s">
        <v>116</v>
      </c>
    </row>
    <row r="11" spans="1:13" ht="15.75">
      <c r="A11" s="851" t="s">
        <v>635</v>
      </c>
      <c r="B11" s="851"/>
      <c r="C11" s="866">
        <f>'A.LAP'!C13</f>
        <v>0</v>
      </c>
      <c r="D11" s="866"/>
      <c r="E11" s="866"/>
      <c r="F11" s="866"/>
      <c r="G11" s="866"/>
      <c r="H11" s="866"/>
      <c r="I11" s="866"/>
      <c r="J11" s="866"/>
      <c r="K11" s="866"/>
      <c r="L11" s="866"/>
      <c r="M11" s="866"/>
    </row>
    <row r="12" spans="1:22" ht="15">
      <c r="A12" s="855" t="s">
        <v>117</v>
      </c>
      <c r="B12" s="855"/>
      <c r="C12" s="855"/>
      <c r="D12" s="855"/>
      <c r="E12" s="856">
        <f>'A.LAP'!E14</f>
      </c>
      <c r="F12" s="856"/>
      <c r="G12" s="856"/>
      <c r="H12" s="856"/>
      <c r="I12" s="856"/>
      <c r="J12" s="856"/>
      <c r="K12" s="856"/>
      <c r="L12" s="856"/>
      <c r="M12" s="856"/>
      <c r="V12" s="353" t="s">
        <v>118</v>
      </c>
    </row>
    <row r="13" spans="1:22" ht="15">
      <c r="A13" s="338"/>
      <c r="B13" s="338"/>
      <c r="C13" s="338"/>
      <c r="D13" s="338"/>
      <c r="E13" s="338"/>
      <c r="F13" s="338"/>
      <c r="G13" s="338"/>
      <c r="H13" s="338"/>
      <c r="J13" s="338"/>
      <c r="K13" s="267"/>
      <c r="L13" s="267"/>
      <c r="M13" s="267"/>
      <c r="V13" s="353" t="s">
        <v>119</v>
      </c>
    </row>
    <row r="14" spans="1:13" ht="30" customHeight="1">
      <c r="A14" s="931" t="s">
        <v>120</v>
      </c>
      <c r="B14" s="931"/>
      <c r="C14" s="931"/>
      <c r="D14" s="931"/>
      <c r="E14" s="931"/>
      <c r="J14" s="495" t="s">
        <v>779</v>
      </c>
      <c r="K14" s="915" t="s">
        <v>567</v>
      </c>
      <c r="L14" s="915"/>
      <c r="M14" s="915"/>
    </row>
    <row r="15" spans="1:17" ht="60" customHeight="1">
      <c r="A15" s="496"/>
      <c r="B15" s="932" t="s">
        <v>121</v>
      </c>
      <c r="C15" s="932"/>
      <c r="D15" s="932"/>
      <c r="E15" s="932"/>
      <c r="F15" s="346"/>
      <c r="G15" s="346"/>
      <c r="H15" s="346"/>
      <c r="I15" s="346"/>
      <c r="J15" s="577">
        <f>SUM(J16:J22)</f>
        <v>0</v>
      </c>
      <c r="K15" s="917"/>
      <c r="L15" s="917"/>
      <c r="M15" s="917"/>
      <c r="N15" s="556"/>
      <c r="Q15" s="267">
        <v>0</v>
      </c>
    </row>
    <row r="16" spans="1:17" ht="46.5" customHeight="1">
      <c r="A16" s="933"/>
      <c r="B16" s="933"/>
      <c r="C16" s="933"/>
      <c r="D16" s="933"/>
      <c r="E16" s="933"/>
      <c r="F16" s="578"/>
      <c r="G16" s="578"/>
      <c r="H16" s="578"/>
      <c r="I16" s="578"/>
      <c r="J16" s="579"/>
      <c r="K16" s="917"/>
      <c r="L16" s="917"/>
      <c r="M16" s="917"/>
      <c r="N16" s="501"/>
      <c r="Q16" s="267">
        <v>0</v>
      </c>
    </row>
    <row r="17" spans="1:17" ht="46.5" customHeight="1">
      <c r="A17" s="933"/>
      <c r="B17" s="933"/>
      <c r="C17" s="933"/>
      <c r="D17" s="933"/>
      <c r="E17" s="933"/>
      <c r="F17" s="580"/>
      <c r="G17" s="580"/>
      <c r="H17" s="580"/>
      <c r="I17" s="580"/>
      <c r="J17" s="581"/>
      <c r="K17" s="917"/>
      <c r="L17" s="917"/>
      <c r="M17" s="917"/>
      <c r="N17" s="501"/>
      <c r="O17" s="561"/>
      <c r="P17" s="556"/>
      <c r="Q17" s="267">
        <v>0</v>
      </c>
    </row>
    <row r="18" spans="1:17" ht="46.5" customHeight="1">
      <c r="A18" s="933"/>
      <c r="B18" s="933"/>
      <c r="C18" s="933"/>
      <c r="D18" s="933"/>
      <c r="E18" s="933"/>
      <c r="F18" s="578"/>
      <c r="G18" s="578"/>
      <c r="H18" s="578"/>
      <c r="I18" s="578"/>
      <c r="J18" s="579"/>
      <c r="K18" s="917"/>
      <c r="L18" s="917"/>
      <c r="M18" s="917"/>
      <c r="N18" s="501"/>
      <c r="O18" s="291"/>
      <c r="Q18" s="267">
        <v>0</v>
      </c>
    </row>
    <row r="19" spans="1:17" ht="46.5" customHeight="1">
      <c r="A19" s="933"/>
      <c r="B19" s="933"/>
      <c r="C19" s="933"/>
      <c r="D19" s="933"/>
      <c r="E19" s="933"/>
      <c r="F19" s="582"/>
      <c r="G19" s="582"/>
      <c r="H19" s="582"/>
      <c r="I19" s="582"/>
      <c r="J19" s="583"/>
      <c r="K19" s="917"/>
      <c r="L19" s="917"/>
      <c r="M19" s="917"/>
      <c r="N19" s="501"/>
      <c r="Q19" s="267">
        <v>0</v>
      </c>
    </row>
    <row r="20" spans="1:17" ht="46.5" customHeight="1">
      <c r="A20" s="933"/>
      <c r="B20" s="933"/>
      <c r="C20" s="933"/>
      <c r="D20" s="933"/>
      <c r="E20" s="933"/>
      <c r="F20" s="584"/>
      <c r="G20" s="584"/>
      <c r="H20" s="584"/>
      <c r="I20" s="584"/>
      <c r="J20" s="583"/>
      <c r="K20" s="917"/>
      <c r="L20" s="917"/>
      <c r="M20" s="917"/>
      <c r="N20" s="501"/>
      <c r="Q20" s="267">
        <v>0</v>
      </c>
    </row>
    <row r="21" spans="1:17" ht="46.5" customHeight="1">
      <c r="A21" s="933"/>
      <c r="B21" s="933"/>
      <c r="C21" s="933"/>
      <c r="D21" s="933"/>
      <c r="E21" s="933"/>
      <c r="F21" s="584"/>
      <c r="G21" s="584"/>
      <c r="H21" s="584"/>
      <c r="I21" s="584"/>
      <c r="J21" s="583"/>
      <c r="K21" s="917"/>
      <c r="L21" s="917"/>
      <c r="M21" s="917"/>
      <c r="N21" s="501"/>
      <c r="Q21" s="267">
        <v>0</v>
      </c>
    </row>
    <row r="22" spans="1:17" ht="46.5" customHeight="1">
      <c r="A22" s="933"/>
      <c r="B22" s="933"/>
      <c r="C22" s="933"/>
      <c r="D22" s="933"/>
      <c r="E22" s="933"/>
      <c r="F22" s="584"/>
      <c r="G22" s="584"/>
      <c r="H22" s="584"/>
      <c r="I22" s="584"/>
      <c r="J22" s="583"/>
      <c r="K22" s="917"/>
      <c r="L22" s="917"/>
      <c r="M22" s="917"/>
      <c r="N22" s="501"/>
      <c r="Q22" s="267">
        <v>0</v>
      </c>
    </row>
    <row r="23" spans="1:17" ht="12.75" customHeight="1" hidden="1">
      <c r="A23" s="934"/>
      <c r="B23" s="934"/>
      <c r="C23" s="934"/>
      <c r="D23" s="934"/>
      <c r="E23" s="934"/>
      <c r="F23" s="267"/>
      <c r="G23" s="267"/>
      <c r="H23" s="267"/>
      <c r="I23" s="267"/>
      <c r="J23" s="585"/>
      <c r="K23" s="917"/>
      <c r="L23" s="917"/>
      <c r="M23" s="917"/>
      <c r="N23" s="501"/>
      <c r="Q23" s="267">
        <v>0</v>
      </c>
    </row>
    <row r="24" ht="15">
      <c r="Q24" s="267">
        <v>0</v>
      </c>
    </row>
    <row r="25" spans="1:13" ht="15.75">
      <c r="A25" s="863" t="str">
        <f>B_LAP!A27</f>
        <v>Veresegyház</v>
      </c>
      <c r="B25" s="863"/>
      <c r="C25" s="863"/>
      <c r="D25" s="451">
        <f>B_LAP!D27</f>
        <v>0</v>
      </c>
      <c r="E25" s="509" t="s">
        <v>569</v>
      </c>
      <c r="F25" s="509"/>
      <c r="G25" s="509"/>
      <c r="H25" s="509"/>
      <c r="I25" s="509"/>
      <c r="J25" s="451">
        <f>B_LAP!J27</f>
        <v>0</v>
      </c>
      <c r="K25" s="509" t="s">
        <v>570</v>
      </c>
      <c r="L25" s="451">
        <f>B_LAP!L27</f>
        <v>0</v>
      </c>
      <c r="M25" s="277" t="s">
        <v>643</v>
      </c>
    </row>
    <row r="27" spans="10:13" ht="15">
      <c r="J27" s="510"/>
      <c r="K27" s="510"/>
      <c r="L27" s="510"/>
      <c r="M27" s="510"/>
    </row>
    <row r="28" spans="10:13" ht="15">
      <c r="J28" s="864" t="s">
        <v>786</v>
      </c>
      <c r="K28" s="864"/>
      <c r="L28" s="864"/>
      <c r="M28" s="864"/>
    </row>
    <row r="29" spans="1:2" ht="15">
      <c r="A29" s="324">
        <v>0</v>
      </c>
      <c r="B29" s="262"/>
    </row>
    <row r="30" spans="1:2" ht="15">
      <c r="A30" s="324"/>
      <c r="B30" s="262"/>
    </row>
    <row r="31" spans="1:2" ht="15">
      <c r="A31" s="324"/>
      <c r="B31" s="262"/>
    </row>
    <row r="32" spans="1:13" ht="15.75">
      <c r="A32" s="324"/>
      <c r="B32" s="328"/>
      <c r="D32" s="361"/>
      <c r="M32" s="324"/>
    </row>
    <row r="34" spans="1:3" ht="31.5" customHeight="1">
      <c r="A34" s="512"/>
      <c r="C34" s="513"/>
    </row>
  </sheetData>
  <sheetProtection password="C1DD" sheet="1" objects="1" scenarios="1"/>
  <mergeCells count="33">
    <mergeCell ref="A25:C25"/>
    <mergeCell ref="J28:M28"/>
    <mergeCell ref="A21:E21"/>
    <mergeCell ref="K21:M21"/>
    <mergeCell ref="A22:E22"/>
    <mergeCell ref="K22:M22"/>
    <mergeCell ref="A23:E23"/>
    <mergeCell ref="K23:M23"/>
    <mergeCell ref="A18:E18"/>
    <mergeCell ref="K18:M18"/>
    <mergeCell ref="A19:E19"/>
    <mergeCell ref="K19:M19"/>
    <mergeCell ref="A20:E20"/>
    <mergeCell ref="K20:M20"/>
    <mergeCell ref="B15:E15"/>
    <mergeCell ref="K15:M15"/>
    <mergeCell ref="A16:E16"/>
    <mergeCell ref="K16:M16"/>
    <mergeCell ref="A17:E17"/>
    <mergeCell ref="K17:M17"/>
    <mergeCell ref="A11:B11"/>
    <mergeCell ref="C11:M11"/>
    <mergeCell ref="A12:D12"/>
    <mergeCell ref="E12:M12"/>
    <mergeCell ref="A14:E14"/>
    <mergeCell ref="K14:M14"/>
    <mergeCell ref="A2:M2"/>
    <mergeCell ref="A3:M3"/>
    <mergeCell ref="A6:M6"/>
    <mergeCell ref="A7:M7"/>
    <mergeCell ref="A9:C9"/>
    <mergeCell ref="A10:C10"/>
    <mergeCell ref="D10:M10"/>
  </mergeCells>
  <printOptions/>
  <pageMargins left="0.75" right="0.75" top="1" bottom="1" header="0.5118055555555556" footer="0.5118055555555556"/>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AQ121"/>
  <sheetViews>
    <sheetView showGridLines="0" view="pageBreakPreview" zoomScaleSheetLayoutView="100" zoomScalePageLayoutView="0" workbookViewId="0" topLeftCell="A8">
      <selection activeCell="T97" sqref="T97"/>
    </sheetView>
  </sheetViews>
  <sheetFormatPr defaultColWidth="9.140625" defaultRowHeight="12.75"/>
  <cols>
    <col min="1" max="1" width="3.140625" style="225" customWidth="1"/>
    <col min="2" max="2" width="3.421875" style="226" customWidth="1"/>
    <col min="3" max="3" width="2.8515625" style="226" customWidth="1"/>
    <col min="4" max="4" width="1.28515625" style="226" customWidth="1"/>
    <col min="5" max="5" width="3.421875" style="226" customWidth="1"/>
    <col min="6" max="6" width="1.421875" style="226" customWidth="1"/>
    <col min="7" max="7" width="3.8515625" style="226" customWidth="1"/>
    <col min="8" max="8" width="1.28515625" style="226" customWidth="1"/>
    <col min="9" max="9" width="4.00390625" style="226" customWidth="1"/>
    <col min="10" max="10" width="1.1484375" style="226" customWidth="1"/>
    <col min="11" max="11" width="3.57421875" style="226" customWidth="1"/>
    <col min="12" max="12" width="1.7109375" style="226" customWidth="1"/>
    <col min="13" max="13" width="3.28125" style="226" customWidth="1"/>
    <col min="14" max="14" width="1.421875" style="226" customWidth="1"/>
    <col min="15" max="15" width="2.8515625" style="226" customWidth="1"/>
    <col min="16" max="16" width="1.7109375" style="226" customWidth="1"/>
    <col min="17" max="17" width="3.421875" style="226" customWidth="1"/>
    <col min="18" max="18" width="7.00390625" style="226" customWidth="1"/>
    <col min="19" max="19" width="3.28125" style="226" customWidth="1"/>
    <col min="20" max="20" width="19.421875" style="226" customWidth="1"/>
    <col min="21" max="21" width="3.00390625" style="226" customWidth="1"/>
    <col min="22" max="22" width="4.57421875" style="226" customWidth="1"/>
    <col min="23" max="23" width="5.421875" style="226" customWidth="1"/>
    <col min="24" max="24" width="3.28125" style="225" customWidth="1"/>
    <col min="25" max="36" width="0" style="226" hidden="1" customWidth="1"/>
    <col min="37" max="37" width="9.28125" style="226" bestFit="1" customWidth="1"/>
    <col min="38" max="38" width="9.7109375" style="226" bestFit="1" customWidth="1"/>
    <col min="39" max="16384" width="9.140625" style="226" customWidth="1"/>
  </cols>
  <sheetData>
    <row r="1" spans="2:23" s="225" customFormat="1" ht="12.75" hidden="1">
      <c r="B1" s="227"/>
      <c r="C1" s="227"/>
      <c r="D1" s="227"/>
      <c r="E1" s="227"/>
      <c r="F1" s="227"/>
      <c r="G1" s="227"/>
      <c r="H1" s="227"/>
      <c r="I1" s="227"/>
      <c r="J1" s="227"/>
      <c r="K1" s="227"/>
      <c r="L1" s="227"/>
      <c r="M1" s="227"/>
      <c r="N1" s="227"/>
      <c r="O1" s="227"/>
      <c r="P1" s="227"/>
      <c r="Q1" s="227"/>
      <c r="R1" s="227"/>
      <c r="S1" s="227"/>
      <c r="T1" s="227"/>
      <c r="U1" s="227"/>
      <c r="V1" s="227"/>
      <c r="W1" s="227"/>
    </row>
    <row r="2" spans="2:23" s="225" customFormat="1" ht="15" hidden="1">
      <c r="B2" s="228"/>
      <c r="C2" s="228"/>
      <c r="D2" s="228"/>
      <c r="E2" s="228"/>
      <c r="F2" s="229"/>
      <c r="G2" s="229"/>
      <c r="H2" s="228"/>
      <c r="I2" s="229"/>
      <c r="J2" s="229"/>
      <c r="K2" s="228"/>
      <c r="L2" s="228"/>
      <c r="M2" s="228"/>
      <c r="N2" s="228"/>
      <c r="O2" s="228"/>
      <c r="P2" s="228"/>
      <c r="Q2" s="228"/>
      <c r="R2" s="230"/>
      <c r="S2" s="230"/>
      <c r="T2" s="230"/>
      <c r="U2" s="228"/>
      <c r="V2" s="228"/>
      <c r="W2" s="228"/>
    </row>
    <row r="3" spans="2:23" s="225" customFormat="1" ht="15" hidden="1">
      <c r="B3" s="228"/>
      <c r="C3" s="228"/>
      <c r="D3" s="228"/>
      <c r="E3" s="228"/>
      <c r="F3" s="229"/>
      <c r="G3" s="229"/>
      <c r="H3" s="228"/>
      <c r="I3" s="229"/>
      <c r="J3" s="229"/>
      <c r="K3" s="228"/>
      <c r="L3" s="228"/>
      <c r="M3" s="228"/>
      <c r="N3" s="228"/>
      <c r="O3" s="228"/>
      <c r="P3" s="228"/>
      <c r="Q3" s="228"/>
      <c r="R3" s="228"/>
      <c r="S3" s="228"/>
      <c r="T3" s="228"/>
      <c r="U3" s="228"/>
      <c r="V3" s="228"/>
      <c r="W3" s="228"/>
    </row>
    <row r="4" spans="2:23" s="225" customFormat="1" ht="15" hidden="1">
      <c r="B4" s="228"/>
      <c r="C4" s="228"/>
      <c r="D4" s="228"/>
      <c r="E4" s="228"/>
      <c r="F4" s="229"/>
      <c r="G4" s="229"/>
      <c r="H4" s="228"/>
      <c r="I4" s="229"/>
      <c r="J4" s="229"/>
      <c r="K4" s="228"/>
      <c r="L4" s="228"/>
      <c r="M4" s="228"/>
      <c r="N4" s="228"/>
      <c r="O4" s="228"/>
      <c r="P4" s="228"/>
      <c r="Q4" s="228"/>
      <c r="R4" s="228"/>
      <c r="S4" s="228"/>
      <c r="T4" s="228"/>
      <c r="U4" s="228"/>
      <c r="V4" s="228"/>
      <c r="W4" s="228"/>
    </row>
    <row r="5" spans="2:23" s="225" customFormat="1" ht="15" hidden="1">
      <c r="B5" s="228"/>
      <c r="C5" s="228"/>
      <c r="D5" s="228"/>
      <c r="E5" s="228"/>
      <c r="F5" s="229"/>
      <c r="G5" s="229"/>
      <c r="H5" s="228"/>
      <c r="I5" s="229"/>
      <c r="J5" s="229"/>
      <c r="K5" s="228"/>
      <c r="L5" s="228"/>
      <c r="M5" s="228"/>
      <c r="N5" s="228"/>
      <c r="O5" s="228"/>
      <c r="P5" s="228"/>
      <c r="Q5" s="228"/>
      <c r="R5" s="228"/>
      <c r="S5" s="228"/>
      <c r="T5" s="228"/>
      <c r="U5" s="231"/>
      <c r="V5" s="228"/>
      <c r="W5" s="228"/>
    </row>
    <row r="6" spans="2:23" s="225" customFormat="1" ht="15" hidden="1">
      <c r="B6" s="228"/>
      <c r="C6" s="228"/>
      <c r="D6" s="228"/>
      <c r="E6" s="228"/>
      <c r="F6" s="229"/>
      <c r="G6" s="229"/>
      <c r="H6" s="228"/>
      <c r="I6" s="229"/>
      <c r="J6" s="229"/>
      <c r="K6" s="228"/>
      <c r="L6" s="228"/>
      <c r="M6" s="228"/>
      <c r="N6" s="228"/>
      <c r="O6" s="228"/>
      <c r="P6" s="228"/>
      <c r="Q6" s="228"/>
      <c r="R6" s="228"/>
      <c r="S6" s="228"/>
      <c r="T6" s="228"/>
      <c r="U6" s="228"/>
      <c r="V6" s="232"/>
      <c r="W6" s="228"/>
    </row>
    <row r="7" s="555" customFormat="1" ht="12.75" hidden="1"/>
    <row r="8" spans="1:24" s="520" customFormat="1" ht="7.5" customHeight="1">
      <c r="A8" s="555"/>
      <c r="B8" s="555"/>
      <c r="C8" s="555"/>
      <c r="D8" s="555"/>
      <c r="E8" s="555"/>
      <c r="F8" s="555"/>
      <c r="G8" s="555"/>
      <c r="H8" s="555"/>
      <c r="I8" s="555"/>
      <c r="J8" s="555"/>
      <c r="K8" s="555"/>
      <c r="L8" s="555"/>
      <c r="M8" s="555"/>
      <c r="N8" s="555"/>
      <c r="O8" s="555"/>
      <c r="P8" s="555"/>
      <c r="Q8" s="555"/>
      <c r="R8" s="555"/>
      <c r="S8" s="555"/>
      <c r="T8" s="555"/>
      <c r="U8" s="555"/>
      <c r="V8" s="555"/>
      <c r="W8" s="555"/>
      <c r="X8" s="555"/>
    </row>
    <row r="9" spans="2:23" ht="23.25" customHeight="1">
      <c r="B9" s="936" t="s">
        <v>828</v>
      </c>
      <c r="C9" s="937"/>
      <c r="D9" s="937"/>
      <c r="E9" s="937"/>
      <c r="F9" s="937"/>
      <c r="G9" s="937"/>
      <c r="H9" s="937"/>
      <c r="I9" s="937"/>
      <c r="J9" s="937"/>
      <c r="K9" s="937"/>
      <c r="L9" s="937"/>
      <c r="M9" s="937"/>
      <c r="N9" s="937"/>
      <c r="O9" s="937"/>
      <c r="P9" s="937"/>
      <c r="Q9" s="937"/>
      <c r="R9" s="937"/>
      <c r="S9" s="937"/>
      <c r="T9" s="937"/>
      <c r="U9" s="937"/>
      <c r="V9" s="937"/>
      <c r="W9" s="938"/>
    </row>
    <row r="10" spans="2:23" ht="23.25" customHeight="1">
      <c r="B10" s="939" t="s">
        <v>858</v>
      </c>
      <c r="C10" s="940"/>
      <c r="D10" s="940"/>
      <c r="E10" s="940"/>
      <c r="F10" s="940"/>
      <c r="G10" s="940"/>
      <c r="H10" s="940"/>
      <c r="I10" s="940"/>
      <c r="J10" s="940"/>
      <c r="K10" s="940"/>
      <c r="L10" s="940"/>
      <c r="M10" s="940"/>
      <c r="N10" s="940"/>
      <c r="O10" s="940"/>
      <c r="P10" s="940"/>
      <c r="Q10" s="940"/>
      <c r="R10" s="940"/>
      <c r="S10" s="940"/>
      <c r="T10" s="940"/>
      <c r="U10" s="940"/>
      <c r="V10" s="940"/>
      <c r="W10" s="941"/>
    </row>
    <row r="11" spans="2:28" s="233" customFormat="1" ht="22.5" customHeight="1">
      <c r="B11" s="939" t="s">
        <v>829</v>
      </c>
      <c r="C11" s="940"/>
      <c r="D11" s="940"/>
      <c r="E11" s="940"/>
      <c r="F11" s="940"/>
      <c r="G11" s="940"/>
      <c r="H11" s="940"/>
      <c r="I11" s="940"/>
      <c r="J11" s="940"/>
      <c r="K11" s="940"/>
      <c r="L11" s="940"/>
      <c r="M11" s="940"/>
      <c r="N11" s="940"/>
      <c r="O11" s="940"/>
      <c r="P11" s="940"/>
      <c r="Q11" s="940"/>
      <c r="R11" s="940"/>
      <c r="S11" s="940"/>
      <c r="T11" s="940"/>
      <c r="U11" s="940"/>
      <c r="V11" s="940"/>
      <c r="W11" s="941"/>
      <c r="X11" s="234"/>
      <c r="Y11" s="235"/>
      <c r="AB11" s="236" t="str">
        <f>alapadatok!E3</f>
        <v>2010.</v>
      </c>
    </row>
    <row r="12" spans="2:23" s="233" customFormat="1" ht="19.5" customHeight="1">
      <c r="B12" s="653"/>
      <c r="C12" s="727" t="s">
        <v>819</v>
      </c>
      <c r="D12" s="727"/>
      <c r="E12" s="727"/>
      <c r="F12" s="727"/>
      <c r="G12" s="727"/>
      <c r="H12" s="727"/>
      <c r="I12" s="727"/>
      <c r="J12" s="727"/>
      <c r="K12" s="728" t="str">
        <f>IF(Reg!AM3=99,főkönyv!B23,"DEMO")</f>
        <v>Veresegyház Város</v>
      </c>
      <c r="L12" s="728"/>
      <c r="M12" s="728"/>
      <c r="N12" s="728"/>
      <c r="O12" s="728"/>
      <c r="P12" s="728"/>
      <c r="Q12" s="728"/>
      <c r="R12" s="728"/>
      <c r="S12" s="238" t="s">
        <v>564</v>
      </c>
      <c r="T12" s="238"/>
      <c r="U12" s="238"/>
      <c r="V12" s="238"/>
      <c r="W12" s="654"/>
    </row>
    <row r="13" spans="2:24" s="233" customFormat="1" ht="15">
      <c r="B13" s="960" t="s">
        <v>565</v>
      </c>
      <c r="C13" s="729"/>
      <c r="D13" s="729"/>
      <c r="E13" s="729"/>
      <c r="F13" s="729"/>
      <c r="G13" s="729"/>
      <c r="H13" s="729"/>
      <c r="I13" s="729"/>
      <c r="J13" s="729"/>
      <c r="K13" s="729"/>
      <c r="L13" s="729"/>
      <c r="M13" s="729"/>
      <c r="N13" s="729"/>
      <c r="O13" s="729"/>
      <c r="P13" s="729"/>
      <c r="Q13" s="729"/>
      <c r="R13" s="729"/>
      <c r="S13" s="729"/>
      <c r="T13" s="729"/>
      <c r="U13" s="729"/>
      <c r="V13" s="729"/>
      <c r="W13" s="961"/>
      <c r="X13" s="235"/>
    </row>
    <row r="14" spans="2:24" s="233" customFormat="1" ht="16.5" customHeight="1">
      <c r="B14" s="956" t="s">
        <v>566</v>
      </c>
      <c r="C14" s="957"/>
      <c r="D14" s="957"/>
      <c r="E14" s="957"/>
      <c r="F14" s="957"/>
      <c r="G14" s="957"/>
      <c r="H14" s="957"/>
      <c r="I14" s="957"/>
      <c r="J14" s="957"/>
      <c r="K14" s="957"/>
      <c r="L14" s="957"/>
      <c r="M14" s="957"/>
      <c r="N14" s="957"/>
      <c r="O14" s="957"/>
      <c r="P14" s="957"/>
      <c r="Q14" s="957"/>
      <c r="R14" s="957"/>
      <c r="S14" s="957"/>
      <c r="T14" s="957"/>
      <c r="U14" s="957"/>
      <c r="V14" s="957"/>
      <c r="W14" s="958"/>
      <c r="X14" s="240"/>
    </row>
    <row r="15" ht="1.5" customHeight="1"/>
    <row r="16" spans="2:24" ht="14.25" hidden="1">
      <c r="B16" s="241" t="s">
        <v>567</v>
      </c>
      <c r="C16" s="227"/>
      <c r="D16" s="227"/>
      <c r="E16" s="227"/>
      <c r="F16" s="227"/>
      <c r="G16" s="227"/>
      <c r="H16" s="227"/>
      <c r="I16" s="227"/>
      <c r="J16" s="227"/>
      <c r="K16" s="227"/>
      <c r="L16" s="227"/>
      <c r="M16" s="227"/>
      <c r="N16" s="227"/>
      <c r="O16" s="227"/>
      <c r="P16" s="227"/>
      <c r="Q16" s="227"/>
      <c r="R16" s="227"/>
      <c r="S16" s="227"/>
      <c r="T16" s="227"/>
      <c r="U16" s="227"/>
      <c r="V16" s="227"/>
      <c r="W16" s="227"/>
      <c r="X16" s="228"/>
    </row>
    <row r="17" spans="2:24" ht="15" hidden="1">
      <c r="B17" s="229" t="s">
        <v>568</v>
      </c>
      <c r="C17" s="228"/>
      <c r="D17" s="228"/>
      <c r="E17" s="228"/>
      <c r="F17" s="228"/>
      <c r="G17" s="228"/>
      <c r="H17" s="228"/>
      <c r="I17" s="228"/>
      <c r="J17" s="228"/>
      <c r="K17" s="242"/>
      <c r="L17" s="242"/>
      <c r="M17" s="242"/>
      <c r="N17" s="231" t="s">
        <v>569</v>
      </c>
      <c r="O17" s="231"/>
      <c r="P17" s="242"/>
      <c r="Q17" s="228"/>
      <c r="R17" s="231" t="s">
        <v>570</v>
      </c>
      <c r="S17" s="242"/>
      <c r="T17" s="228" t="s">
        <v>571</v>
      </c>
      <c r="U17" s="228"/>
      <c r="V17" s="228"/>
      <c r="W17" s="228"/>
      <c r="X17" s="228"/>
    </row>
    <row r="18" spans="2:24" ht="15" hidden="1">
      <c r="B18" s="229" t="s">
        <v>572</v>
      </c>
      <c r="C18" s="228"/>
      <c r="D18" s="228"/>
      <c r="E18" s="228"/>
      <c r="F18" s="228"/>
      <c r="G18" s="228"/>
      <c r="H18" s="228"/>
      <c r="I18" s="228"/>
      <c r="J18" s="228"/>
      <c r="K18" s="242"/>
      <c r="L18" s="242"/>
      <c r="M18" s="242"/>
      <c r="N18" s="242"/>
      <c r="O18" s="242"/>
      <c r="P18" s="242"/>
      <c r="Q18" s="242"/>
      <c r="R18" s="242"/>
      <c r="S18" s="242"/>
      <c r="T18" s="242"/>
      <c r="U18" s="242"/>
      <c r="V18" s="242"/>
      <c r="W18" s="228"/>
      <c r="X18" s="228"/>
    </row>
    <row r="19" spans="2:24" ht="12.75" hidden="1">
      <c r="B19" s="228" t="s">
        <v>573</v>
      </c>
      <c r="C19" s="228"/>
      <c r="D19" s="228"/>
      <c r="E19" s="228"/>
      <c r="F19" s="228"/>
      <c r="G19" s="228"/>
      <c r="H19" s="228"/>
      <c r="I19" s="228"/>
      <c r="J19" s="228"/>
      <c r="K19" s="243"/>
      <c r="L19" s="243"/>
      <c r="M19" s="243"/>
      <c r="N19" s="243"/>
      <c r="O19" s="243"/>
      <c r="P19" s="243"/>
      <c r="Q19" s="243"/>
      <c r="R19" s="243"/>
      <c r="S19" s="243"/>
      <c r="T19" s="243"/>
      <c r="U19" s="243"/>
      <c r="V19" s="243"/>
      <c r="W19" s="228"/>
      <c r="X19" s="228"/>
    </row>
    <row r="20" spans="2:24" ht="12.75" customHeight="1" hidden="1">
      <c r="B20" s="228"/>
      <c r="C20" s="228"/>
      <c r="D20" s="228"/>
      <c r="E20" s="228"/>
      <c r="F20" s="228"/>
      <c r="G20" s="228"/>
      <c r="H20" s="228"/>
      <c r="I20" s="228"/>
      <c r="J20" s="228"/>
      <c r="K20" s="228"/>
      <c r="L20" s="228"/>
      <c r="M20" s="228"/>
      <c r="N20" s="228"/>
      <c r="O20" s="228"/>
      <c r="P20" s="228"/>
      <c r="Q20" s="228"/>
      <c r="R20" s="228"/>
      <c r="S20" s="228"/>
      <c r="T20" s="228"/>
      <c r="U20" s="228"/>
      <c r="V20" s="228"/>
      <c r="W20" s="228"/>
      <c r="X20" s="228"/>
    </row>
    <row r="21" spans="2:24" ht="12.75" hidden="1">
      <c r="B21" s="228"/>
      <c r="C21" s="228"/>
      <c r="D21" s="228"/>
      <c r="E21" s="228"/>
      <c r="F21" s="228"/>
      <c r="G21" s="228"/>
      <c r="H21" s="228"/>
      <c r="I21" s="228"/>
      <c r="J21" s="228"/>
      <c r="K21" s="228"/>
      <c r="L21" s="228"/>
      <c r="M21" s="228"/>
      <c r="N21" s="228"/>
      <c r="O21" s="228"/>
      <c r="P21" s="228"/>
      <c r="Q21" s="228"/>
      <c r="R21" s="228"/>
      <c r="S21" s="228"/>
      <c r="T21" s="242"/>
      <c r="U21" s="242"/>
      <c r="V21" s="242"/>
      <c r="W21" s="228"/>
      <c r="X21" s="228"/>
    </row>
    <row r="22" spans="2:24" ht="12.75" customHeight="1" hidden="1">
      <c r="B22" s="244"/>
      <c r="C22" s="242"/>
      <c r="D22" s="242"/>
      <c r="E22" s="242"/>
      <c r="F22" s="242"/>
      <c r="G22" s="242"/>
      <c r="H22" s="242"/>
      <c r="I22" s="242"/>
      <c r="J22" s="242"/>
      <c r="K22" s="242"/>
      <c r="L22" s="242"/>
      <c r="M22" s="242"/>
      <c r="N22" s="242"/>
      <c r="O22" s="242"/>
      <c r="P22" s="242"/>
      <c r="Q22" s="242"/>
      <c r="R22" s="228"/>
      <c r="S22" s="242"/>
      <c r="T22" s="244" t="s">
        <v>574</v>
      </c>
      <c r="U22" s="244"/>
      <c r="V22" s="242"/>
      <c r="W22" s="242"/>
      <c r="X22" s="228"/>
    </row>
    <row r="23" spans="18:24" ht="12.75" customHeight="1" hidden="1">
      <c r="R23" s="245"/>
      <c r="S23" s="246"/>
      <c r="T23" s="731"/>
      <c r="U23" s="731"/>
      <c r="V23" s="731"/>
      <c r="W23" s="731"/>
      <c r="X23" s="247"/>
    </row>
    <row r="24" spans="2:38" ht="12.75" customHeight="1" hidden="1">
      <c r="B24" s="732" t="s">
        <v>575</v>
      </c>
      <c r="C24" s="732"/>
      <c r="D24" s="732"/>
      <c r="E24" s="732"/>
      <c r="F24" s="732"/>
      <c r="G24" s="732"/>
      <c r="H24" s="732"/>
      <c r="I24" s="732"/>
      <c r="J24" s="732"/>
      <c r="K24" s="732"/>
      <c r="L24" s="732"/>
      <c r="M24" s="732"/>
      <c r="N24" s="732"/>
      <c r="O24" s="248" t="s">
        <v>576</v>
      </c>
      <c r="P24" s="249"/>
      <c r="Q24" s="249"/>
      <c r="R24" s="250"/>
      <c r="S24" s="251"/>
      <c r="T24" s="251"/>
      <c r="U24" s="959"/>
      <c r="V24" s="959"/>
      <c r="W24" s="959"/>
      <c r="X24" s="250"/>
      <c r="Y24" s="252"/>
      <c r="Z24" s="250"/>
      <c r="AA24" s="252"/>
      <c r="AB24" s="252"/>
      <c r="AC24" s="252"/>
      <c r="AD24" s="252"/>
      <c r="AE24" s="252"/>
      <c r="AF24" s="252"/>
      <c r="AG24" s="252"/>
      <c r="AH24" s="252"/>
      <c r="AI24" s="252"/>
      <c r="AJ24" s="252"/>
      <c r="AK24" s="252"/>
      <c r="AL24" s="253">
        <f>U24</f>
        <v>0</v>
      </c>
    </row>
    <row r="25" spans="2:26" ht="2.25" customHeight="1" hidden="1">
      <c r="B25" s="254"/>
      <c r="C25" s="254"/>
      <c r="D25" s="254"/>
      <c r="E25" s="254"/>
      <c r="F25" s="254"/>
      <c r="G25" s="254"/>
      <c r="H25" s="254"/>
      <c r="I25" s="254"/>
      <c r="J25" s="254"/>
      <c r="K25" s="255"/>
      <c r="L25" s="255"/>
      <c r="M25" s="255"/>
      <c r="N25" s="255"/>
      <c r="O25" s="255"/>
      <c r="P25" s="256"/>
      <c r="Q25" s="256"/>
      <c r="S25" s="257"/>
      <c r="T25" s="257"/>
      <c r="U25" s="257"/>
      <c r="V25" s="225"/>
      <c r="W25" s="225"/>
      <c r="Z25" s="225"/>
    </row>
    <row r="26" spans="3:27" ht="10.5" customHeight="1" hidden="1">
      <c r="C26" s="673"/>
      <c r="D26" s="259"/>
      <c r="E26" s="260" t="s">
        <v>577</v>
      </c>
      <c r="G26" s="734" t="s">
        <v>578</v>
      </c>
      <c r="H26" s="734"/>
      <c r="I26" s="734"/>
      <c r="J26" s="734"/>
      <c r="K26" s="734"/>
      <c r="L26" s="734"/>
      <c r="M26" s="734"/>
      <c r="N26" s="734"/>
      <c r="O26" s="734"/>
      <c r="P26" s="734"/>
      <c r="Q26" s="734"/>
      <c r="R26" s="734"/>
      <c r="S26" s="734"/>
      <c r="T26" s="734"/>
      <c r="U26" s="734"/>
      <c r="V26" s="734"/>
      <c r="W26" s="734"/>
      <c r="X26" s="261"/>
      <c r="Z26" s="225">
        <f aca="true" t="shared" si="0" ref="Z26:Z32">IF(C26="x",1,0)</f>
        <v>0</v>
      </c>
      <c r="AA26" s="226">
        <f>Z26</f>
        <v>0</v>
      </c>
    </row>
    <row r="27" spans="3:30" ht="10.5" customHeight="1" hidden="1">
      <c r="C27" s="673"/>
      <c r="D27" s="259"/>
      <c r="E27" s="260" t="s">
        <v>579</v>
      </c>
      <c r="G27" s="734" t="s">
        <v>580</v>
      </c>
      <c r="H27" s="734"/>
      <c r="I27" s="734"/>
      <c r="J27" s="734"/>
      <c r="K27" s="734"/>
      <c r="L27" s="734"/>
      <c r="M27" s="734"/>
      <c r="N27" s="734"/>
      <c r="O27" s="734"/>
      <c r="P27" s="734"/>
      <c r="Q27" s="734"/>
      <c r="R27" s="734"/>
      <c r="S27" s="734"/>
      <c r="T27" s="734"/>
      <c r="U27" s="734"/>
      <c r="V27" s="734"/>
      <c r="W27" s="734"/>
      <c r="X27" s="261"/>
      <c r="Z27" s="225">
        <f t="shared" si="0"/>
        <v>0</v>
      </c>
      <c r="AA27" s="226">
        <f aca="true" t="shared" si="1" ref="AA27:AA34">Z27</f>
        <v>0</v>
      </c>
      <c r="AC27" s="262">
        <f>AA27</f>
        <v>0</v>
      </c>
      <c r="AD27" s="262">
        <f>IF(OR(AC27+AC87=2,AC27+AC87=0),1,0)</f>
        <v>1</v>
      </c>
    </row>
    <row r="28" spans="3:27" ht="10.5" customHeight="1" hidden="1">
      <c r="C28" s="673"/>
      <c r="D28" s="259"/>
      <c r="E28" s="260" t="s">
        <v>581</v>
      </c>
      <c r="G28" s="734" t="s">
        <v>582</v>
      </c>
      <c r="H28" s="734"/>
      <c r="I28" s="734"/>
      <c r="J28" s="734"/>
      <c r="K28" s="734"/>
      <c r="L28" s="734"/>
      <c r="M28" s="734"/>
      <c r="N28" s="734"/>
      <c r="O28" s="734"/>
      <c r="P28" s="734"/>
      <c r="Q28" s="734"/>
      <c r="R28" s="734"/>
      <c r="S28" s="734"/>
      <c r="T28" s="734"/>
      <c r="U28" s="734"/>
      <c r="V28" s="734"/>
      <c r="W28" s="734"/>
      <c r="X28" s="261"/>
      <c r="Z28" s="225">
        <f t="shared" si="0"/>
        <v>0</v>
      </c>
      <c r="AA28" s="226">
        <f t="shared" si="1"/>
        <v>0</v>
      </c>
    </row>
    <row r="29" spans="3:27" ht="10.5" customHeight="1" hidden="1">
      <c r="C29" s="673"/>
      <c r="D29" s="259"/>
      <c r="E29" s="260" t="s">
        <v>583</v>
      </c>
      <c r="G29" s="734" t="s">
        <v>584</v>
      </c>
      <c r="H29" s="734"/>
      <c r="I29" s="734"/>
      <c r="J29" s="734"/>
      <c r="K29" s="734"/>
      <c r="L29" s="734"/>
      <c r="M29" s="734"/>
      <c r="N29" s="734"/>
      <c r="O29" s="734"/>
      <c r="P29" s="734"/>
      <c r="Q29" s="734"/>
      <c r="R29" s="734"/>
      <c r="S29" s="734"/>
      <c r="T29" s="734"/>
      <c r="U29" s="734"/>
      <c r="V29" s="734"/>
      <c r="W29" s="734"/>
      <c r="X29" s="261"/>
      <c r="Z29" s="225">
        <f t="shared" si="0"/>
        <v>0</v>
      </c>
      <c r="AA29" s="226">
        <f t="shared" si="1"/>
        <v>0</v>
      </c>
    </row>
    <row r="30" spans="3:27" ht="10.5" customHeight="1" hidden="1">
      <c r="C30" s="673"/>
      <c r="D30" s="259"/>
      <c r="E30" s="260" t="s">
        <v>585</v>
      </c>
      <c r="G30" s="734" t="s">
        <v>586</v>
      </c>
      <c r="H30" s="734"/>
      <c r="I30" s="734"/>
      <c r="J30" s="734"/>
      <c r="K30" s="734"/>
      <c r="L30" s="734"/>
      <c r="M30" s="734"/>
      <c r="N30" s="734"/>
      <c r="O30" s="734"/>
      <c r="P30" s="734"/>
      <c r="Q30" s="734"/>
      <c r="R30" s="734"/>
      <c r="S30" s="734"/>
      <c r="T30" s="734"/>
      <c r="U30" s="734"/>
      <c r="V30" s="734"/>
      <c r="W30" s="734"/>
      <c r="X30" s="261"/>
      <c r="Z30" s="225">
        <f t="shared" si="0"/>
        <v>0</v>
      </c>
      <c r="AA30" s="226">
        <f t="shared" si="1"/>
        <v>0</v>
      </c>
    </row>
    <row r="31" spans="3:27" ht="10.5" customHeight="1" hidden="1">
      <c r="C31" s="673"/>
      <c r="D31" s="259"/>
      <c r="E31" s="260" t="s">
        <v>587</v>
      </c>
      <c r="G31" s="734" t="s">
        <v>588</v>
      </c>
      <c r="H31" s="734"/>
      <c r="I31" s="734"/>
      <c r="J31" s="734"/>
      <c r="K31" s="734"/>
      <c r="L31" s="734"/>
      <c r="M31" s="734"/>
      <c r="N31" s="734"/>
      <c r="O31" s="734"/>
      <c r="P31" s="734"/>
      <c r="Q31" s="734"/>
      <c r="R31" s="734"/>
      <c r="S31" s="734"/>
      <c r="T31" s="734"/>
      <c r="U31" s="734"/>
      <c r="V31" s="734"/>
      <c r="W31" s="734"/>
      <c r="X31" s="261"/>
      <c r="Z31" s="225">
        <f t="shared" si="0"/>
        <v>0</v>
      </c>
      <c r="AA31" s="226">
        <f t="shared" si="1"/>
        <v>0</v>
      </c>
    </row>
    <row r="32" spans="3:27" ht="10.5" customHeight="1" hidden="1">
      <c r="C32" s="673"/>
      <c r="D32" s="259"/>
      <c r="E32" s="260" t="s">
        <v>589</v>
      </c>
      <c r="G32" s="734" t="s">
        <v>590</v>
      </c>
      <c r="H32" s="734"/>
      <c r="I32" s="734"/>
      <c r="J32" s="734"/>
      <c r="K32" s="734"/>
      <c r="L32" s="734"/>
      <c r="M32" s="734"/>
      <c r="N32" s="734"/>
      <c r="O32" s="734"/>
      <c r="P32" s="734"/>
      <c r="Q32" s="734"/>
      <c r="R32" s="734"/>
      <c r="S32" s="734"/>
      <c r="T32" s="734"/>
      <c r="U32" s="734"/>
      <c r="V32" s="734"/>
      <c r="W32" s="734"/>
      <c r="Z32" s="225">
        <f t="shared" si="0"/>
        <v>0</v>
      </c>
      <c r="AA32" s="226">
        <f t="shared" si="1"/>
        <v>0</v>
      </c>
    </row>
    <row r="33" spans="3:26" ht="9.75" customHeight="1" hidden="1">
      <c r="C33" s="673"/>
      <c r="D33" s="259"/>
      <c r="E33" s="260" t="s">
        <v>591</v>
      </c>
      <c r="G33" s="734" t="s">
        <v>592</v>
      </c>
      <c r="H33" s="734"/>
      <c r="I33" s="734"/>
      <c r="J33" s="734"/>
      <c r="K33" s="734"/>
      <c r="L33" s="734"/>
      <c r="M33" s="734"/>
      <c r="N33" s="734"/>
      <c r="O33" s="734"/>
      <c r="P33" s="734"/>
      <c r="Q33" s="734"/>
      <c r="R33" s="734"/>
      <c r="S33" s="734"/>
      <c r="T33" s="734"/>
      <c r="U33" s="734"/>
      <c r="V33" s="734"/>
      <c r="W33" s="734"/>
      <c r="Z33" s="225"/>
    </row>
    <row r="34" spans="5:28" ht="10.5" customHeight="1" hidden="1">
      <c r="E34" s="263"/>
      <c r="F34" s="264"/>
      <c r="G34" s="734" t="s">
        <v>593</v>
      </c>
      <c r="H34" s="734"/>
      <c r="I34" s="734"/>
      <c r="J34" s="734"/>
      <c r="K34" s="734"/>
      <c r="L34" s="734"/>
      <c r="M34" s="734"/>
      <c r="N34" s="734"/>
      <c r="O34" s="734"/>
      <c r="P34" s="734"/>
      <c r="Q34" s="734"/>
      <c r="R34" s="734"/>
      <c r="S34" s="734"/>
      <c r="T34" s="734"/>
      <c r="U34" s="734"/>
      <c r="V34" s="734"/>
      <c r="W34" s="734"/>
      <c r="Z34" s="225">
        <f>IF(C33="x",1,0)</f>
        <v>0</v>
      </c>
      <c r="AA34" s="226">
        <f t="shared" si="1"/>
        <v>0</v>
      </c>
      <c r="AB34" s="265">
        <f>SUM(AA26:AA34)</f>
        <v>0</v>
      </c>
    </row>
    <row r="35" spans="2:27" ht="0.75" customHeight="1" hidden="1">
      <c r="B35" s="266"/>
      <c r="C35" s="267"/>
      <c r="D35" s="267"/>
      <c r="E35" s="225"/>
      <c r="F35" s="225"/>
      <c r="G35" s="225"/>
      <c r="H35" s="225"/>
      <c r="I35" s="225"/>
      <c r="J35" s="225"/>
      <c r="K35" s="225"/>
      <c r="L35" s="225"/>
      <c r="M35" s="225"/>
      <c r="N35" s="225"/>
      <c r="O35" s="225"/>
      <c r="P35" s="225"/>
      <c r="Q35" s="225"/>
      <c r="R35" s="225"/>
      <c r="S35" s="225"/>
      <c r="T35" s="225"/>
      <c r="U35" s="225"/>
      <c r="V35" s="225"/>
      <c r="W35" s="225"/>
      <c r="Z35" s="225"/>
      <c r="AA35" s="226">
        <f>SUM(AA26:AA34)</f>
        <v>0</v>
      </c>
    </row>
    <row r="36" spans="2:24" s="225" customFormat="1" ht="14.25" customHeight="1" hidden="1">
      <c r="B36" s="735" t="s">
        <v>594</v>
      </c>
      <c r="C36" s="735"/>
      <c r="D36" s="735"/>
      <c r="E36" s="735"/>
      <c r="F36" s="735"/>
      <c r="G36" s="735"/>
      <c r="H36" s="735"/>
      <c r="I36" s="735"/>
      <c r="J36" s="735"/>
      <c r="K36" s="735"/>
      <c r="L36" s="735"/>
      <c r="M36" s="735"/>
      <c r="N36" s="735"/>
      <c r="O36" s="268"/>
      <c r="P36" s="269"/>
      <c r="Q36" s="269"/>
      <c r="R36" s="269"/>
      <c r="S36" s="269"/>
      <c r="T36" s="269"/>
      <c r="U36" s="269"/>
      <c r="V36" s="269"/>
      <c r="W36" s="269"/>
      <c r="X36" s="269"/>
    </row>
    <row r="37" spans="3:24" s="225" customFormat="1" ht="1.5" customHeight="1" hidden="1">
      <c r="C37" s="269"/>
      <c r="D37" s="269"/>
      <c r="E37" s="269"/>
      <c r="F37" s="269"/>
      <c r="G37" s="269"/>
      <c r="H37" s="269"/>
      <c r="I37" s="269"/>
      <c r="J37" s="269"/>
      <c r="K37" s="269"/>
      <c r="L37" s="269"/>
      <c r="M37" s="269"/>
      <c r="N37" s="269"/>
      <c r="O37" s="269"/>
      <c r="P37" s="269"/>
      <c r="Q37" s="269"/>
      <c r="R37" s="269"/>
      <c r="S37" s="269"/>
      <c r="T37" s="269"/>
      <c r="U37" s="269"/>
      <c r="V37" s="269"/>
      <c r="W37" s="269"/>
      <c r="X37" s="269"/>
    </row>
    <row r="38" spans="2:33" s="270" customFormat="1" ht="14.25" customHeight="1" hidden="1">
      <c r="B38" s="954">
        <v>2010</v>
      </c>
      <c r="C38" s="954"/>
      <c r="D38" s="272"/>
      <c r="E38" s="273" t="s">
        <v>569</v>
      </c>
      <c r="F38" s="955"/>
      <c r="G38" s="955"/>
      <c r="H38" s="955"/>
      <c r="I38" s="955"/>
      <c r="J38" s="955"/>
      <c r="K38" s="955"/>
      <c r="L38" s="272"/>
      <c r="M38" s="273" t="s">
        <v>570</v>
      </c>
      <c r="N38" s="954"/>
      <c r="O38" s="954"/>
      <c r="P38" s="738" t="s">
        <v>595</v>
      </c>
      <c r="Q38" s="738"/>
      <c r="R38" s="674">
        <v>2010</v>
      </c>
      <c r="S38" s="273" t="s">
        <v>569</v>
      </c>
      <c r="T38" s="674"/>
      <c r="U38" s="273" t="s">
        <v>570</v>
      </c>
      <c r="V38" s="674"/>
      <c r="W38" s="273" t="s">
        <v>596</v>
      </c>
      <c r="X38" s="274">
        <f>IF(B38="",0,1)</f>
        <v>1</v>
      </c>
      <c r="Y38" s="274">
        <f>IF(F38="",0,1)</f>
        <v>0</v>
      </c>
      <c r="Z38" s="274">
        <f>IF(N38="",0,1)</f>
        <v>0</v>
      </c>
      <c r="AA38" s="274">
        <f>IF(X38+Y38+Z38=3,1,0)</f>
        <v>0</v>
      </c>
      <c r="AB38" s="273"/>
      <c r="AC38" s="274">
        <f>IF(R38="",0,1)</f>
        <v>1</v>
      </c>
      <c r="AD38" s="274">
        <f>IF(T38="",0,1)</f>
        <v>0</v>
      </c>
      <c r="AE38" s="274">
        <f>IF(V38="",0,1)</f>
        <v>0</v>
      </c>
      <c r="AF38" s="274">
        <f>IF(AC38+AD38+AE38=3,1,0)</f>
        <v>0</v>
      </c>
      <c r="AG38" s="270">
        <f>SUM(X38:AF39)</f>
        <v>2</v>
      </c>
    </row>
    <row r="39" spans="3:28" s="225" customFormat="1" ht="1.5" customHeight="1" hidden="1">
      <c r="C39" s="269"/>
      <c r="D39" s="269"/>
      <c r="E39" s="269"/>
      <c r="F39" s="269"/>
      <c r="G39" s="269"/>
      <c r="H39" s="269"/>
      <c r="I39" s="269"/>
      <c r="J39" s="269"/>
      <c r="K39" s="269"/>
      <c r="L39" s="269"/>
      <c r="M39" s="269"/>
      <c r="N39" s="269"/>
      <c r="O39" s="269"/>
      <c r="P39" s="269"/>
      <c r="Q39" s="269"/>
      <c r="R39" s="269"/>
      <c r="S39" s="269"/>
      <c r="T39" s="269"/>
      <c r="U39" s="269"/>
      <c r="V39" s="269"/>
      <c r="W39" s="269"/>
      <c r="AB39" s="273"/>
    </row>
    <row r="40" spans="1:43" s="277" customFormat="1" ht="15" customHeight="1" hidden="1">
      <c r="A40" s="267"/>
      <c r="B40" s="275" t="s">
        <v>597</v>
      </c>
      <c r="C40" s="739" t="s">
        <v>598</v>
      </c>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Q40" s="278"/>
    </row>
    <row r="41" spans="1:43" s="277" customFormat="1" ht="12.75" customHeight="1" hidden="1">
      <c r="A41" s="267"/>
      <c r="B41" s="279"/>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Q41" s="278"/>
    </row>
    <row r="42" spans="1:43" s="277" customFormat="1" ht="10.5" customHeight="1" hidden="1">
      <c r="A42" s="267"/>
      <c r="B42" s="266"/>
      <c r="C42" s="673"/>
      <c r="E42" s="280" t="s">
        <v>599</v>
      </c>
      <c r="G42" s="734" t="s">
        <v>600</v>
      </c>
      <c r="H42" s="734"/>
      <c r="I42" s="734"/>
      <c r="J42" s="734"/>
      <c r="K42" s="734"/>
      <c r="L42" s="734"/>
      <c r="M42" s="734"/>
      <c r="N42" s="734"/>
      <c r="O42" s="734"/>
      <c r="P42" s="734"/>
      <c r="Q42" s="734"/>
      <c r="R42" s="734"/>
      <c r="S42" s="734"/>
      <c r="T42" s="734"/>
      <c r="U42" s="734"/>
      <c r="V42" s="734"/>
      <c r="W42" s="734"/>
      <c r="X42" s="267"/>
      <c r="Y42" s="267"/>
      <c r="Z42" s="267"/>
      <c r="AA42" s="267"/>
      <c r="AB42" s="267"/>
      <c r="AC42" s="267"/>
      <c r="AD42" s="267"/>
      <c r="AE42" s="267"/>
      <c r="AH42" s="277">
        <f aca="true" t="shared" si="2" ref="AH42:AH47">IF(C42="x",1,0)</f>
        <v>0</v>
      </c>
      <c r="AQ42" s="278"/>
    </row>
    <row r="43" spans="1:43" s="277" customFormat="1" ht="10.5" customHeight="1" hidden="1">
      <c r="A43" s="267"/>
      <c r="B43" s="266"/>
      <c r="C43" s="673"/>
      <c r="E43" s="280" t="s">
        <v>601</v>
      </c>
      <c r="G43" s="734" t="s">
        <v>602</v>
      </c>
      <c r="H43" s="734"/>
      <c r="I43" s="734"/>
      <c r="J43" s="734"/>
      <c r="K43" s="734"/>
      <c r="L43" s="734"/>
      <c r="M43" s="734"/>
      <c r="N43" s="734"/>
      <c r="O43" s="734"/>
      <c r="P43" s="734"/>
      <c r="Q43" s="734"/>
      <c r="R43" s="734"/>
      <c r="S43" s="734"/>
      <c r="T43" s="734"/>
      <c r="U43" s="734"/>
      <c r="V43" s="734"/>
      <c r="W43" s="734"/>
      <c r="X43" s="267"/>
      <c r="Y43" s="267"/>
      <c r="Z43" s="267"/>
      <c r="AA43" s="267"/>
      <c r="AB43" s="267"/>
      <c r="AC43" s="267"/>
      <c r="AD43" s="267"/>
      <c r="AE43" s="267"/>
      <c r="AH43" s="277">
        <f t="shared" si="2"/>
        <v>0</v>
      </c>
      <c r="AQ43" s="278"/>
    </row>
    <row r="44" spans="1:43" s="277" customFormat="1" ht="10.5" customHeight="1" hidden="1">
      <c r="A44" s="267"/>
      <c r="B44" s="266"/>
      <c r="C44" s="673"/>
      <c r="E44" s="280" t="s">
        <v>603</v>
      </c>
      <c r="G44" s="734" t="s">
        <v>604</v>
      </c>
      <c r="H44" s="734"/>
      <c r="I44" s="734"/>
      <c r="J44" s="734"/>
      <c r="K44" s="734"/>
      <c r="L44" s="734"/>
      <c r="M44" s="734"/>
      <c r="N44" s="734"/>
      <c r="O44" s="734"/>
      <c r="P44" s="734"/>
      <c r="Q44" s="734"/>
      <c r="R44" s="734"/>
      <c r="S44" s="734"/>
      <c r="T44" s="734"/>
      <c r="U44" s="734"/>
      <c r="V44" s="734"/>
      <c r="W44" s="734"/>
      <c r="X44" s="267"/>
      <c r="Y44" s="267"/>
      <c r="Z44" s="267"/>
      <c r="AA44" s="267"/>
      <c r="AB44" s="267"/>
      <c r="AC44" s="267"/>
      <c r="AD44" s="267"/>
      <c r="AE44" s="267"/>
      <c r="AH44" s="277">
        <f t="shared" si="2"/>
        <v>0</v>
      </c>
      <c r="AQ44" s="278"/>
    </row>
    <row r="45" spans="1:43" s="277" customFormat="1" ht="10.5" customHeight="1" hidden="1">
      <c r="A45" s="267"/>
      <c r="B45" s="266"/>
      <c r="C45" s="673"/>
      <c r="E45" s="280" t="s">
        <v>605</v>
      </c>
      <c r="G45" s="734" t="s">
        <v>606</v>
      </c>
      <c r="H45" s="734"/>
      <c r="I45" s="734"/>
      <c r="J45" s="734"/>
      <c r="K45" s="734"/>
      <c r="L45" s="734"/>
      <c r="M45" s="734"/>
      <c r="N45" s="734"/>
      <c r="O45" s="734"/>
      <c r="P45" s="734"/>
      <c r="Q45" s="734"/>
      <c r="R45" s="734"/>
      <c r="S45" s="734"/>
      <c r="T45" s="734"/>
      <c r="U45" s="734"/>
      <c r="V45" s="734"/>
      <c r="W45" s="734"/>
      <c r="X45" s="267"/>
      <c r="Y45" s="267"/>
      <c r="Z45" s="267"/>
      <c r="AA45" s="267"/>
      <c r="AB45" s="267"/>
      <c r="AC45" s="267"/>
      <c r="AD45" s="267"/>
      <c r="AE45" s="267"/>
      <c r="AH45" s="277">
        <f t="shared" si="2"/>
        <v>0</v>
      </c>
      <c r="AQ45" s="278"/>
    </row>
    <row r="46" spans="1:43" s="277" customFormat="1" ht="10.5" customHeight="1" hidden="1">
      <c r="A46" s="267"/>
      <c r="B46" s="266"/>
      <c r="C46" s="673"/>
      <c r="E46" s="280" t="s">
        <v>607</v>
      </c>
      <c r="G46" s="734" t="s">
        <v>608</v>
      </c>
      <c r="H46" s="734"/>
      <c r="I46" s="734"/>
      <c r="J46" s="734"/>
      <c r="K46" s="734"/>
      <c r="L46" s="734"/>
      <c r="M46" s="734"/>
      <c r="N46" s="734"/>
      <c r="O46" s="734"/>
      <c r="P46" s="734"/>
      <c r="Q46" s="734"/>
      <c r="R46" s="734"/>
      <c r="S46" s="734"/>
      <c r="T46" s="734"/>
      <c r="U46" s="734"/>
      <c r="V46" s="734"/>
      <c r="W46" s="734"/>
      <c r="X46" s="267"/>
      <c r="Y46" s="267"/>
      <c r="Z46" s="267"/>
      <c r="AA46" s="267"/>
      <c r="AB46" s="267"/>
      <c r="AC46" s="267"/>
      <c r="AD46" s="267"/>
      <c r="AE46" s="267"/>
      <c r="AH46" s="277">
        <f t="shared" si="2"/>
        <v>0</v>
      </c>
      <c r="AQ46" s="278"/>
    </row>
    <row r="47" spans="1:43" s="277" customFormat="1" ht="10.5" customHeight="1" hidden="1">
      <c r="A47" s="267"/>
      <c r="B47" s="266"/>
      <c r="C47" s="673"/>
      <c r="E47" s="280" t="s">
        <v>609</v>
      </c>
      <c r="G47" s="734" t="s">
        <v>610</v>
      </c>
      <c r="H47" s="734"/>
      <c r="I47" s="734"/>
      <c r="J47" s="734"/>
      <c r="K47" s="734"/>
      <c r="L47" s="734"/>
      <c r="M47" s="734"/>
      <c r="N47" s="734"/>
      <c r="O47" s="734"/>
      <c r="P47" s="734"/>
      <c r="Q47" s="734"/>
      <c r="R47" s="734"/>
      <c r="S47" s="734"/>
      <c r="T47" s="734"/>
      <c r="U47" s="734"/>
      <c r="V47" s="734"/>
      <c r="W47" s="734"/>
      <c r="X47" s="267"/>
      <c r="Y47" s="267"/>
      <c r="Z47" s="267"/>
      <c r="AA47" s="267"/>
      <c r="AB47" s="267"/>
      <c r="AC47" s="267"/>
      <c r="AD47" s="267"/>
      <c r="AE47" s="267"/>
      <c r="AH47" s="277">
        <f t="shared" si="2"/>
        <v>0</v>
      </c>
      <c r="AQ47" s="278"/>
    </row>
    <row r="48" spans="1:43" s="277" customFormat="1" ht="10.5" customHeight="1" hidden="1">
      <c r="A48" s="267"/>
      <c r="B48" s="225"/>
      <c r="C48" s="259"/>
      <c r="D48" s="267"/>
      <c r="E48" s="257"/>
      <c r="G48" s="734" t="s">
        <v>611</v>
      </c>
      <c r="H48" s="734"/>
      <c r="I48" s="734"/>
      <c r="J48" s="734"/>
      <c r="K48" s="734"/>
      <c r="L48" s="734"/>
      <c r="M48" s="734"/>
      <c r="N48" s="734"/>
      <c r="O48" s="734"/>
      <c r="P48" s="734"/>
      <c r="Q48" s="734"/>
      <c r="R48" s="734"/>
      <c r="S48" s="734"/>
      <c r="T48" s="734"/>
      <c r="U48" s="734"/>
      <c r="V48" s="734"/>
      <c r="W48" s="734"/>
      <c r="X48" s="267"/>
      <c r="Y48" s="267"/>
      <c r="Z48" s="267"/>
      <c r="AA48" s="267"/>
      <c r="AB48" s="267"/>
      <c r="AC48" s="267"/>
      <c r="AD48" s="267"/>
      <c r="AE48" s="267"/>
      <c r="AQ48" s="278"/>
    </row>
    <row r="49" spans="1:43" s="277" customFormat="1" ht="10.5" customHeight="1" hidden="1">
      <c r="A49" s="267"/>
      <c r="B49" s="267"/>
      <c r="C49" s="673"/>
      <c r="E49" s="280" t="s">
        <v>612</v>
      </c>
      <c r="G49" s="734" t="s">
        <v>613</v>
      </c>
      <c r="H49" s="734"/>
      <c r="I49" s="734"/>
      <c r="J49" s="734"/>
      <c r="K49" s="734"/>
      <c r="L49" s="734"/>
      <c r="M49" s="734"/>
      <c r="N49" s="734"/>
      <c r="O49" s="734"/>
      <c r="P49" s="734"/>
      <c r="Q49" s="734"/>
      <c r="R49" s="734"/>
      <c r="S49" s="734"/>
      <c r="T49" s="734"/>
      <c r="U49" s="734"/>
      <c r="V49" s="734"/>
      <c r="W49" s="734"/>
      <c r="X49" s="267"/>
      <c r="Y49" s="267"/>
      <c r="Z49" s="267"/>
      <c r="AA49" s="267"/>
      <c r="AB49" s="267"/>
      <c r="AC49" s="267"/>
      <c r="AD49" s="267"/>
      <c r="AE49" s="267"/>
      <c r="AH49" s="277">
        <f>IF(C49="x",1,0)</f>
        <v>0</v>
      </c>
      <c r="AQ49" s="278"/>
    </row>
    <row r="50" spans="1:43" s="277" customFormat="1" ht="10.5" customHeight="1" hidden="1">
      <c r="A50" s="267"/>
      <c r="B50" s="267"/>
      <c r="C50" s="673"/>
      <c r="E50" s="280" t="s">
        <v>614</v>
      </c>
      <c r="G50" s="734" t="s">
        <v>615</v>
      </c>
      <c r="H50" s="734"/>
      <c r="I50" s="734"/>
      <c r="J50" s="734"/>
      <c r="K50" s="734"/>
      <c r="L50" s="734"/>
      <c r="M50" s="734"/>
      <c r="N50" s="734"/>
      <c r="O50" s="734"/>
      <c r="P50" s="734"/>
      <c r="Q50" s="734"/>
      <c r="R50" s="734"/>
      <c r="S50" s="734"/>
      <c r="T50" s="734"/>
      <c r="U50" s="734"/>
      <c r="V50" s="734"/>
      <c r="W50" s="734"/>
      <c r="X50" s="267"/>
      <c r="Y50" s="267"/>
      <c r="Z50" s="267"/>
      <c r="AA50" s="267"/>
      <c r="AB50" s="267"/>
      <c r="AC50" s="267"/>
      <c r="AD50" s="267"/>
      <c r="AE50" s="267"/>
      <c r="AH50" s="277">
        <f>IF(C50="x",1,0)</f>
        <v>0</v>
      </c>
      <c r="AQ50" s="278"/>
    </row>
    <row r="51" spans="1:43" s="277" customFormat="1" ht="10.5" customHeight="1" hidden="1">
      <c r="A51" s="267"/>
      <c r="B51" s="267"/>
      <c r="C51" s="673"/>
      <c r="E51" s="280" t="s">
        <v>616</v>
      </c>
      <c r="G51" s="734" t="s">
        <v>617</v>
      </c>
      <c r="H51" s="734"/>
      <c r="I51" s="734"/>
      <c r="J51" s="734"/>
      <c r="K51" s="734"/>
      <c r="L51" s="734"/>
      <c r="M51" s="734"/>
      <c r="N51" s="734"/>
      <c r="O51" s="734"/>
      <c r="P51" s="734"/>
      <c r="Q51" s="734"/>
      <c r="R51" s="734"/>
      <c r="S51" s="734"/>
      <c r="T51" s="734"/>
      <c r="U51" s="734"/>
      <c r="V51" s="734"/>
      <c r="W51" s="734"/>
      <c r="X51" s="267"/>
      <c r="Y51" s="267"/>
      <c r="Z51" s="267"/>
      <c r="AA51" s="267"/>
      <c r="AB51" s="267"/>
      <c r="AC51" s="267"/>
      <c r="AD51" s="267"/>
      <c r="AE51" s="267"/>
      <c r="AH51" s="277">
        <f>IF(C51="x",1,0)</f>
        <v>0</v>
      </c>
      <c r="AQ51" s="278"/>
    </row>
    <row r="52" spans="1:43" s="277" customFormat="1" ht="10.5" customHeight="1" hidden="1">
      <c r="A52" s="267"/>
      <c r="B52" s="267"/>
      <c r="C52" s="673"/>
      <c r="E52" s="280" t="s">
        <v>618</v>
      </c>
      <c r="G52" s="734" t="s">
        <v>619</v>
      </c>
      <c r="H52" s="734"/>
      <c r="I52" s="734"/>
      <c r="J52" s="734"/>
      <c r="K52" s="734"/>
      <c r="L52" s="734"/>
      <c r="M52" s="734"/>
      <c r="N52" s="734"/>
      <c r="O52" s="734"/>
      <c r="P52" s="734"/>
      <c r="Q52" s="734"/>
      <c r="R52" s="734"/>
      <c r="S52" s="734"/>
      <c r="T52" s="734"/>
      <c r="U52" s="734"/>
      <c r="V52" s="734"/>
      <c r="W52" s="734"/>
      <c r="X52" s="267"/>
      <c r="Y52" s="267"/>
      <c r="Z52" s="267"/>
      <c r="AA52" s="267"/>
      <c r="AB52" s="267"/>
      <c r="AC52" s="267"/>
      <c r="AD52" s="267"/>
      <c r="AE52" s="267"/>
      <c r="AH52" s="277">
        <f>IF(C52="x",1,0)</f>
        <v>0</v>
      </c>
      <c r="AQ52" s="278"/>
    </row>
    <row r="53" spans="1:43" s="277" customFormat="1" ht="10.5" customHeight="1" hidden="1">
      <c r="A53" s="267"/>
      <c r="B53" s="267"/>
      <c r="C53" s="673"/>
      <c r="E53" s="280" t="s">
        <v>620</v>
      </c>
      <c r="G53" s="734" t="s">
        <v>621</v>
      </c>
      <c r="H53" s="734"/>
      <c r="I53" s="734"/>
      <c r="J53" s="734"/>
      <c r="K53" s="734"/>
      <c r="L53" s="675"/>
      <c r="M53" s="954"/>
      <c r="N53" s="954"/>
      <c r="O53" s="954"/>
      <c r="P53" s="954"/>
      <c r="Q53" s="954"/>
      <c r="R53" s="954"/>
      <c r="S53" s="954"/>
      <c r="T53" s="954"/>
      <c r="U53" s="675"/>
      <c r="V53" s="675"/>
      <c r="W53" s="675"/>
      <c r="X53" s="267"/>
      <c r="Y53" s="267"/>
      <c r="Z53" s="267"/>
      <c r="AA53" s="267"/>
      <c r="AB53" s="267"/>
      <c r="AC53" s="267"/>
      <c r="AD53" s="267"/>
      <c r="AE53" s="267"/>
      <c r="AH53" s="277">
        <f>IF(C53="x",1,0)</f>
        <v>0</v>
      </c>
      <c r="AI53" s="281">
        <f>SUM(AH42:AH53)-AA27</f>
        <v>0</v>
      </c>
      <c r="AJ53" s="282">
        <f>'1. oldal'!AA27</f>
        <v>0</v>
      </c>
      <c r="AQ53" s="278"/>
    </row>
    <row r="54" spans="3:43" s="267" customFormat="1" ht="1.5" customHeight="1" hidden="1">
      <c r="C54" s="266"/>
      <c r="AK54" s="267">
        <f>IF(AND(AI53=0,AJ53=0),1,0)</f>
        <v>1</v>
      </c>
      <c r="AQ54" s="283"/>
    </row>
    <row r="55" spans="2:43" s="267" customFormat="1" ht="14.25" customHeight="1" hidden="1">
      <c r="B55" s="284" t="s">
        <v>622</v>
      </c>
      <c r="C55" s="266"/>
      <c r="W55" s="285"/>
      <c r="AQ55" s="283"/>
    </row>
    <row r="56" spans="2:43" s="267" customFormat="1" ht="1.5" customHeight="1" hidden="1">
      <c r="B56" s="286"/>
      <c r="W56" s="285"/>
      <c r="AQ56" s="283"/>
    </row>
    <row r="57" spans="3:43" s="267" customFormat="1" ht="15.75" customHeight="1" hidden="1">
      <c r="C57" s="287" t="s">
        <v>125</v>
      </c>
      <c r="E57" s="287" t="s">
        <v>127</v>
      </c>
      <c r="G57" s="287" t="s">
        <v>128</v>
      </c>
      <c r="I57" s="287" t="s">
        <v>129</v>
      </c>
      <c r="J57" s="288"/>
      <c r="K57" s="287" t="s">
        <v>623</v>
      </c>
      <c r="L57" s="288"/>
      <c r="M57" s="287" t="s">
        <v>624</v>
      </c>
      <c r="O57" s="287" t="s">
        <v>625</v>
      </c>
      <c r="U57" s="288"/>
      <c r="W57" s="289"/>
      <c r="AQ57" s="283"/>
    </row>
    <row r="58" spans="23:43" s="267" customFormat="1" ht="3" customHeight="1" hidden="1">
      <c r="W58" s="285"/>
      <c r="AQ58" s="283"/>
    </row>
    <row r="59" spans="3:43" s="267" customFormat="1" ht="15.75" customHeight="1" hidden="1">
      <c r="C59" s="290">
        <f>IF(AND('A.LAP'!J18=0,'A.LAP'!J19=0,'A.LAP'!J20=0,'A.LAP'!J21=0,'A.LAP'!J22=0,'A.LAP'!J23=""),"","X")</f>
      </c>
      <c r="D59" s="285"/>
      <c r="E59" s="290">
        <f>IF(AND(B_LAP!J18="",B_LAP!J19="",B_LAP!J20="",B_LAP!J21="",B_LAP!J22="",B_LAP!J23="",B_LAP!J24=""),"","X")</f>
      </c>
      <c r="F59" s="285"/>
      <c r="G59" s="290">
        <f>IF(AND(C_LAP!J18="",C_LAP!J19="",C_LAP!J20="",C_LAP!J21="",C_LAP!J22="",C_LAP!J23="",C_LAP!J24=""),"","X")</f>
      </c>
      <c r="H59" s="285"/>
      <c r="I59" s="290">
        <f>IF(AND(D_LAP!J18="",D_LAP!J19="",D_LAP!J20="",D_LAP!J21="",D_LAP!J22=""),"","X")</f>
      </c>
      <c r="J59" s="289"/>
      <c r="K59" s="290">
        <f>IF(AND(E_LAP!J18="",E_LAP!J19="",E_LAP!J20="",E_LAP!J21="",E_LAP!J22="",E_LAP!J23="",E_LAP!J24="",E_LAP!J25=""),"","X")</f>
      </c>
      <c r="L59" s="289"/>
      <c r="M59" s="290">
        <f>IF('F.LAP'!J24+'F.LAP'!J27+'F.LAP'!J29+'F.LAP'!J31=0,"","X")</f>
      </c>
      <c r="O59" s="290">
        <f>IF('G.LAP'!Z47=0,"","X")</f>
      </c>
      <c r="R59" s="285"/>
      <c r="W59" s="289"/>
      <c r="AF59" s="267" t="s">
        <v>626</v>
      </c>
      <c r="AG59" s="267" t="s">
        <v>627</v>
      </c>
      <c r="AQ59" s="283"/>
    </row>
    <row r="60" spans="3:43" s="267" customFormat="1" ht="3" customHeight="1">
      <c r="C60" s="291" t="s">
        <v>628</v>
      </c>
      <c r="W60" s="285"/>
      <c r="AQ60" s="283"/>
    </row>
    <row r="61" spans="3:43" s="267" customFormat="1" ht="12.75" customHeight="1" hidden="1">
      <c r="C61" s="266"/>
      <c r="AQ61" s="283"/>
    </row>
    <row r="62" spans="3:43" s="267" customFormat="1" ht="15" customHeight="1">
      <c r="C62" s="266"/>
      <c r="AQ62" s="283"/>
    </row>
    <row r="63" spans="2:23" ht="12.75" customHeight="1">
      <c r="B63" s="284" t="s">
        <v>775</v>
      </c>
      <c r="C63" s="225"/>
      <c r="D63" s="225"/>
      <c r="E63" s="225"/>
      <c r="F63" s="225"/>
      <c r="G63" s="225"/>
      <c r="H63" s="225"/>
      <c r="I63" s="225"/>
      <c r="J63" s="225"/>
      <c r="K63" s="225"/>
      <c r="L63" s="225"/>
      <c r="M63" s="225"/>
      <c r="N63" s="225"/>
      <c r="O63" s="225"/>
      <c r="P63" s="225"/>
      <c r="Q63" s="225"/>
      <c r="R63" s="225"/>
      <c r="S63" s="225"/>
      <c r="T63" s="225"/>
      <c r="U63" s="225"/>
      <c r="V63" s="225"/>
      <c r="W63" s="225"/>
    </row>
    <row r="64" spans="2:23" ht="0.75" customHeight="1">
      <c r="B64" s="286"/>
      <c r="C64" s="225"/>
      <c r="D64" s="225"/>
      <c r="E64" s="225"/>
      <c r="F64" s="225"/>
      <c r="G64" s="225"/>
      <c r="H64" s="225"/>
      <c r="I64" s="225"/>
      <c r="J64" s="225"/>
      <c r="K64" s="225"/>
      <c r="L64" s="225"/>
      <c r="M64" s="225"/>
      <c r="N64" s="225"/>
      <c r="O64" s="225"/>
      <c r="P64" s="225"/>
      <c r="Q64" s="225"/>
      <c r="R64" s="225"/>
      <c r="S64" s="225"/>
      <c r="T64" s="225"/>
      <c r="U64" s="225"/>
      <c r="V64" s="225"/>
      <c r="W64" s="225"/>
    </row>
    <row r="65" spans="2:33" s="225" customFormat="1" ht="22.5" customHeight="1">
      <c r="B65" s="267"/>
      <c r="C65" s="743" t="s">
        <v>630</v>
      </c>
      <c r="D65" s="743"/>
      <c r="E65" s="743"/>
      <c r="F65" s="743"/>
      <c r="G65" s="743"/>
      <c r="H65" s="743"/>
      <c r="I65" s="743"/>
      <c r="J65" s="743"/>
      <c r="K65" s="754">
        <f>'1. oldal'!K66:W66</f>
        <v>0</v>
      </c>
      <c r="L65" s="756"/>
      <c r="M65" s="756"/>
      <c r="N65" s="756"/>
      <c r="O65" s="756"/>
      <c r="P65" s="756"/>
      <c r="Q65" s="756"/>
      <c r="R65" s="756"/>
      <c r="S65" s="756"/>
      <c r="T65" s="756"/>
      <c r="U65" s="756"/>
      <c r="V65" s="756"/>
      <c r="W65" s="756"/>
      <c r="Z65" s="293">
        <f>IF(K65="",0,1)</f>
        <v>1</v>
      </c>
      <c r="AF65" s="225">
        <f>AA66</f>
        <v>1</v>
      </c>
      <c r="AG65" s="225">
        <f>AA66</f>
        <v>1</v>
      </c>
    </row>
    <row r="66" spans="4:27" s="225" customFormat="1" ht="12.75" customHeight="1" hidden="1">
      <c r="D66" s="294"/>
      <c r="E66" s="294"/>
      <c r="F66" s="294"/>
      <c r="G66" s="294"/>
      <c r="H66" s="294"/>
      <c r="I66" s="294"/>
      <c r="J66" s="294"/>
      <c r="K66" s="294"/>
      <c r="L66" s="294"/>
      <c r="M66" s="294"/>
      <c r="N66" s="294"/>
      <c r="O66" s="294"/>
      <c r="P66" s="294"/>
      <c r="Q66" s="294"/>
      <c r="R66" s="294"/>
      <c r="S66" s="294"/>
      <c r="T66" s="294"/>
      <c r="U66" s="294"/>
      <c r="V66" s="294"/>
      <c r="W66" s="294"/>
      <c r="AA66" s="293">
        <f>IF((Z65+Z66)&lt;1,0,1)</f>
        <v>1</v>
      </c>
    </row>
    <row r="67" spans="3:32" s="225" customFormat="1" ht="12" customHeight="1" hidden="1">
      <c r="C67" s="745" t="s">
        <v>631</v>
      </c>
      <c r="D67" s="745"/>
      <c r="E67" s="745"/>
      <c r="F67" s="745"/>
      <c r="G67" s="745"/>
      <c r="H67" s="952"/>
      <c r="I67" s="952"/>
      <c r="J67" s="952"/>
      <c r="K67" s="952"/>
      <c r="L67" s="952"/>
      <c r="M67" s="952"/>
      <c r="N67" s="952"/>
      <c r="O67" s="952"/>
      <c r="P67" s="952"/>
      <c r="Q67" s="297"/>
      <c r="R67" s="298" t="s">
        <v>632</v>
      </c>
      <c r="S67" s="953"/>
      <c r="T67" s="953"/>
      <c r="U67" s="953"/>
      <c r="V67" s="953"/>
      <c r="W67" s="299"/>
      <c r="Z67" s="300">
        <f>IF(H67="",0,1)</f>
        <v>0</v>
      </c>
      <c r="AA67" s="300">
        <f>IF(S67="",0,1)</f>
        <v>0</v>
      </c>
      <c r="AF67" s="225">
        <f>Z67+AA67</f>
        <v>0</v>
      </c>
    </row>
    <row r="68" spans="3:27" s="555" customFormat="1" ht="8.25" customHeight="1">
      <c r="C68" s="296"/>
      <c r="D68" s="296"/>
      <c r="E68" s="296"/>
      <c r="F68" s="296"/>
      <c r="G68" s="296"/>
      <c r="H68" s="676"/>
      <c r="I68" s="676"/>
      <c r="J68" s="676"/>
      <c r="K68" s="676"/>
      <c r="L68" s="676"/>
      <c r="M68" s="676"/>
      <c r="N68" s="676"/>
      <c r="O68" s="676"/>
      <c r="P68" s="676"/>
      <c r="Q68" s="662"/>
      <c r="R68" s="663"/>
      <c r="S68" s="677"/>
      <c r="T68" s="677"/>
      <c r="U68" s="677"/>
      <c r="V68" s="677"/>
      <c r="W68" s="664"/>
      <c r="Z68" s="305"/>
      <c r="AA68" s="305"/>
    </row>
    <row r="69" spans="3:23" s="225" customFormat="1" ht="12.75" customHeight="1" hidden="1">
      <c r="C69" s="741" t="s">
        <v>187</v>
      </c>
      <c r="D69" s="741"/>
      <c r="E69" s="741"/>
      <c r="F69" s="741"/>
      <c r="G69" s="741"/>
      <c r="H69" s="741"/>
      <c r="I69" s="742">
        <f>IF(alapadatok!D18="","",alapadatok!D18)</f>
      </c>
      <c r="J69" s="742"/>
      <c r="K69" s="742"/>
      <c r="L69" s="742"/>
      <c r="M69" s="742"/>
      <c r="N69" s="742"/>
      <c r="O69" s="742"/>
      <c r="P69" s="742"/>
      <c r="Q69" s="742"/>
      <c r="R69" s="742"/>
      <c r="S69" s="742"/>
      <c r="T69" s="742"/>
      <c r="U69" s="742"/>
      <c r="V69" s="742"/>
      <c r="W69" s="742"/>
    </row>
    <row r="70" spans="3:32" s="225" customFormat="1" ht="14.25" customHeight="1" hidden="1">
      <c r="C70" s="748" t="s">
        <v>633</v>
      </c>
      <c r="D70" s="748"/>
      <c r="E70" s="748"/>
      <c r="F70" s="748"/>
      <c r="G70" s="748"/>
      <c r="H70" s="748"/>
      <c r="I70" s="948"/>
      <c r="J70" s="948"/>
      <c r="K70" s="948"/>
      <c r="L70" s="948"/>
      <c r="M70" s="948"/>
      <c r="N70" s="948"/>
      <c r="O70" s="948"/>
      <c r="P70" s="948"/>
      <c r="Q70" s="948"/>
      <c r="R70" s="948"/>
      <c r="S70" s="948"/>
      <c r="T70" s="948"/>
      <c r="U70" s="948"/>
      <c r="V70" s="948"/>
      <c r="W70" s="948"/>
      <c r="Z70" s="300">
        <f>IF(I70="",0,1)</f>
        <v>0</v>
      </c>
      <c r="AF70" s="225">
        <f>Z70</f>
        <v>0</v>
      </c>
    </row>
    <row r="71" spans="2:37" s="225" customFormat="1" ht="18" customHeight="1">
      <c r="B71" s="267"/>
      <c r="C71" s="745" t="s">
        <v>832</v>
      </c>
      <c r="D71" s="949"/>
      <c r="E71" s="949"/>
      <c r="F71" s="949"/>
      <c r="G71" s="949"/>
      <c r="H71" s="949"/>
      <c r="I71" s="949"/>
      <c r="J71" s="678"/>
      <c r="K71" s="950">
        <f>'1. oldal'!T71</f>
        <v>0</v>
      </c>
      <c r="L71" s="951"/>
      <c r="M71" s="951"/>
      <c r="N71" s="951"/>
      <c r="O71" s="951"/>
      <c r="P71" s="951"/>
      <c r="Q71" s="951"/>
      <c r="R71" s="951"/>
      <c r="S71" s="951"/>
      <c r="T71" s="665"/>
      <c r="U71" s="304"/>
      <c r="V71" s="304"/>
      <c r="W71" s="304"/>
      <c r="Z71" s="300">
        <f>IF(K71="",0,1)</f>
        <v>1</v>
      </c>
      <c r="AA71" s="225">
        <f>IF(T71="",0,1)</f>
        <v>0</v>
      </c>
      <c r="AC71" s="225">
        <f>T71</f>
        <v>0</v>
      </c>
      <c r="AD71" s="225" t="e">
        <f>IF(AD74&lt;0,6,1)</f>
        <v>#VALUE!</v>
      </c>
      <c r="AF71" s="225">
        <f>Z71</f>
        <v>1</v>
      </c>
      <c r="AK71" s="679" t="s">
        <v>852</v>
      </c>
    </row>
    <row r="72" spans="2:33" s="225" customFormat="1" ht="12.75" customHeight="1" hidden="1">
      <c r="B72" s="267"/>
      <c r="C72" s="750" t="s">
        <v>175</v>
      </c>
      <c r="D72" s="750"/>
      <c r="E72" s="750"/>
      <c r="F72" s="750"/>
      <c r="G72" s="750"/>
      <c r="H72" s="750"/>
      <c r="I72" s="750"/>
      <c r="J72" s="303"/>
      <c r="K72" s="751">
        <f>IF(alapadatok!D9="","",alapadatok!D9)</f>
      </c>
      <c r="L72" s="751"/>
      <c r="M72" s="751"/>
      <c r="N72" s="751"/>
      <c r="O72" s="751"/>
      <c r="P72" s="751"/>
      <c r="Q72" s="751"/>
      <c r="R72" s="751"/>
      <c r="S72" s="751"/>
      <c r="T72" s="751"/>
      <c r="U72" s="751"/>
      <c r="V72" s="751"/>
      <c r="W72" s="751"/>
      <c r="AF72" s="225">
        <f>AA71</f>
        <v>0</v>
      </c>
      <c r="AG72" s="225">
        <f>AA71</f>
        <v>0</v>
      </c>
    </row>
    <row r="73" spans="2:37" s="225" customFormat="1" ht="12" customHeight="1" hidden="1">
      <c r="B73" s="267"/>
      <c r="C73" s="752" t="s">
        <v>636</v>
      </c>
      <c r="D73" s="752"/>
      <c r="E73" s="752"/>
      <c r="F73" s="752"/>
      <c r="G73" s="752"/>
      <c r="H73" s="752"/>
      <c r="I73" s="752"/>
      <c r="J73" s="303"/>
      <c r="K73" s="947"/>
      <c r="L73" s="947"/>
      <c r="M73" s="947"/>
      <c r="N73" s="947"/>
      <c r="O73" s="947"/>
      <c r="P73" s="947"/>
      <c r="Q73" s="947"/>
      <c r="R73" s="947"/>
      <c r="S73" s="947"/>
      <c r="T73" s="947"/>
      <c r="U73" s="947"/>
      <c r="V73" s="947"/>
      <c r="W73" s="947"/>
      <c r="Z73" s="225">
        <f>IF(K73="",0,1)</f>
        <v>0</v>
      </c>
      <c r="AD73" s="225">
        <v>30000000</v>
      </c>
      <c r="AF73" s="225">
        <f>Z73</f>
        <v>0</v>
      </c>
      <c r="AG73" s="225">
        <f>Z73</f>
        <v>0</v>
      </c>
      <c r="AK73" s="300"/>
    </row>
    <row r="74" spans="2:37" s="225" customFormat="1" ht="13.5" customHeight="1" hidden="1">
      <c r="B74" s="267"/>
      <c r="C74" s="745" t="s">
        <v>637</v>
      </c>
      <c r="D74" s="745"/>
      <c r="E74" s="745"/>
      <c r="F74" s="745"/>
      <c r="G74" s="745"/>
      <c r="H74" s="745"/>
      <c r="I74" s="745"/>
      <c r="J74" s="745"/>
      <c r="K74" s="745"/>
      <c r="L74" s="745"/>
      <c r="M74" s="745"/>
      <c r="N74" s="745"/>
      <c r="O74" s="296"/>
      <c r="P74" s="946"/>
      <c r="Q74" s="946"/>
      <c r="R74" s="946"/>
      <c r="S74" s="946"/>
      <c r="T74" s="946"/>
      <c r="U74" s="946"/>
      <c r="V74" s="946"/>
      <c r="W74" s="946"/>
      <c r="Z74" s="225">
        <f>IF(P74="",0,1)</f>
        <v>0</v>
      </c>
      <c r="AC74" s="225">
        <f>LEFT(T71,8)</f>
      </c>
      <c r="AD74" s="225" t="e">
        <f>AC74-AD73</f>
        <v>#VALUE!</v>
      </c>
      <c r="AF74" s="225">
        <f>Z74</f>
        <v>0</v>
      </c>
      <c r="AG74" s="225">
        <f>Z74</f>
        <v>0</v>
      </c>
      <c r="AK74" s="300"/>
    </row>
    <row r="75" spans="2:23" s="225" customFormat="1" ht="4.5" customHeight="1">
      <c r="B75" s="267"/>
      <c r="C75" s="752"/>
      <c r="D75" s="752"/>
      <c r="E75" s="752"/>
      <c r="F75" s="752"/>
      <c r="G75" s="752"/>
      <c r="H75" s="752"/>
      <c r="I75" s="752"/>
      <c r="J75" s="303"/>
      <c r="K75" s="755" t="s">
        <v>176</v>
      </c>
      <c r="L75" s="755"/>
      <c r="M75" s="755"/>
      <c r="N75" s="755"/>
      <c r="O75" s="755"/>
      <c r="P75" s="755"/>
      <c r="Q75" s="755"/>
      <c r="R75" s="755"/>
      <c r="S75" s="755"/>
      <c r="T75" s="755"/>
      <c r="U75" s="755"/>
      <c r="V75" s="755"/>
      <c r="W75" s="755"/>
    </row>
    <row r="76" spans="2:33" s="225" customFormat="1" ht="21.75" customHeight="1">
      <c r="B76" s="267"/>
      <c r="C76" s="745" t="s">
        <v>834</v>
      </c>
      <c r="D76" s="745"/>
      <c r="E76" s="745"/>
      <c r="F76" s="745"/>
      <c r="G76" s="745"/>
      <c r="H76" s="745"/>
      <c r="I76" s="745"/>
      <c r="J76" s="745"/>
      <c r="K76" s="756">
        <f>'1. oldal'!K76:W76</f>
        <v>0</v>
      </c>
      <c r="L76" s="756"/>
      <c r="M76" s="756"/>
      <c r="N76" s="756"/>
      <c r="O76" s="756"/>
      <c r="P76" s="756"/>
      <c r="Q76" s="756"/>
      <c r="R76" s="756"/>
      <c r="S76" s="756"/>
      <c r="T76" s="756"/>
      <c r="U76" s="756"/>
      <c r="V76" s="756"/>
      <c r="W76" s="756"/>
      <c r="Z76" s="225">
        <f>IF(K76="",0,1)</f>
        <v>1</v>
      </c>
      <c r="AF76" s="225">
        <f>Z76</f>
        <v>1</v>
      </c>
      <c r="AG76" s="225">
        <f>Z76</f>
        <v>1</v>
      </c>
    </row>
    <row r="77" spans="4:27" s="305" customFormat="1" ht="12.75" customHeight="1" hidden="1">
      <c r="D77" s="306"/>
      <c r="E77" s="306"/>
      <c r="F77" s="306"/>
      <c r="G77" s="306"/>
      <c r="H77" s="306"/>
      <c r="I77" s="306"/>
      <c r="J77" s="306"/>
      <c r="K77" s="306"/>
      <c r="L77" s="306"/>
      <c r="M77" s="306"/>
      <c r="N77" s="306"/>
      <c r="O77" s="306"/>
      <c r="P77" s="306"/>
      <c r="Q77" s="306"/>
      <c r="R77" s="306"/>
      <c r="S77" s="306"/>
      <c r="T77" s="306"/>
      <c r="U77" s="306"/>
      <c r="V77" s="306"/>
      <c r="W77" s="306"/>
      <c r="X77" s="225"/>
      <c r="Z77" s="305">
        <f>IF(K76="",0,1)</f>
        <v>1</v>
      </c>
      <c r="AA77" s="305">
        <f>IF((Z76+Z77)&lt;1,0,1)</f>
        <v>1</v>
      </c>
    </row>
    <row r="78" spans="2:23" s="225" customFormat="1" ht="12.75" customHeight="1" hidden="1">
      <c r="B78" s="267"/>
      <c r="C78" s="750"/>
      <c r="D78" s="750"/>
      <c r="E78" s="750"/>
      <c r="F78" s="750"/>
      <c r="G78" s="750"/>
      <c r="H78" s="750"/>
      <c r="I78" s="750"/>
      <c r="J78" s="750"/>
      <c r="K78" s="750"/>
      <c r="L78" s="750"/>
      <c r="M78" s="750"/>
      <c r="N78" s="750"/>
      <c r="O78" s="750"/>
      <c r="P78" s="750"/>
      <c r="Q78" s="750"/>
      <c r="R78" s="750"/>
      <c r="S78" s="750"/>
      <c r="T78" s="750"/>
      <c r="U78" s="750"/>
      <c r="V78" s="750"/>
      <c r="W78" s="750"/>
    </row>
    <row r="79" spans="2:24" s="308" customFormat="1" ht="14.25" customHeight="1" hidden="1">
      <c r="B79" s="309"/>
      <c r="C79" s="757" t="s">
        <v>639</v>
      </c>
      <c r="D79" s="757"/>
      <c r="E79" s="757"/>
      <c r="F79" s="757"/>
      <c r="G79" s="757"/>
      <c r="H79" s="757"/>
      <c r="I79" s="944"/>
      <c r="J79" s="944"/>
      <c r="K79" s="944"/>
      <c r="L79" s="944"/>
      <c r="M79" s="944"/>
      <c r="N79" s="944"/>
      <c r="O79" s="944"/>
      <c r="P79" s="944"/>
      <c r="Q79" s="944"/>
      <c r="R79" s="944"/>
      <c r="S79" s="944"/>
      <c r="T79" s="944"/>
      <c r="U79" s="944"/>
      <c r="V79" s="944"/>
      <c r="W79" s="944"/>
      <c r="X79" s="225"/>
    </row>
    <row r="80" spans="4:33" s="225" customFormat="1" ht="12.75" customHeight="1" hidden="1">
      <c r="D80" s="306"/>
      <c r="E80" s="306"/>
      <c r="F80" s="306"/>
      <c r="G80" s="306"/>
      <c r="H80" s="306"/>
      <c r="I80" s="306"/>
      <c r="J80" s="306"/>
      <c r="K80" s="306"/>
      <c r="L80" s="306"/>
      <c r="M80" s="306"/>
      <c r="N80" s="306"/>
      <c r="O80" s="306"/>
      <c r="P80" s="306"/>
      <c r="Q80" s="306"/>
      <c r="R80" s="306"/>
      <c r="S80" s="306"/>
      <c r="T80" s="306"/>
      <c r="U80" s="306"/>
      <c r="V80" s="306"/>
      <c r="W80" s="306"/>
      <c r="Z80" s="225">
        <f>IF(I79="",0,1)</f>
        <v>0</v>
      </c>
      <c r="AA80" s="225">
        <f>IF((Z79+Z80)&lt;1,0,1)</f>
        <v>0</v>
      </c>
      <c r="AF80" s="225">
        <f>Z81</f>
        <v>0</v>
      </c>
      <c r="AG80" s="225">
        <f>Z81</f>
        <v>0</v>
      </c>
    </row>
    <row r="81" spans="2:33" s="225" customFormat="1" ht="13.5" customHeight="1" hidden="1">
      <c r="B81" s="267"/>
      <c r="C81" s="745" t="s">
        <v>640</v>
      </c>
      <c r="D81" s="745"/>
      <c r="E81" s="745"/>
      <c r="F81" s="745"/>
      <c r="G81" s="745"/>
      <c r="H81" s="745"/>
      <c r="I81" s="745"/>
      <c r="J81" s="745"/>
      <c r="K81" s="945"/>
      <c r="L81" s="945"/>
      <c r="M81" s="945"/>
      <c r="N81" s="945"/>
      <c r="O81" s="945"/>
      <c r="P81" s="945"/>
      <c r="Q81" s="945"/>
      <c r="R81" s="945"/>
      <c r="S81" s="945"/>
      <c r="T81" s="945"/>
      <c r="U81" s="945"/>
      <c r="V81" s="945"/>
      <c r="W81" s="945"/>
      <c r="Z81" s="225">
        <f>IF(K81="",0,1)</f>
        <v>0</v>
      </c>
      <c r="AF81" s="300"/>
      <c r="AG81" s="300"/>
    </row>
    <row r="82" spans="2:33" s="300" customFormat="1" ht="6" customHeight="1">
      <c r="B82" s="282"/>
      <c r="D82" s="306"/>
      <c r="E82" s="306"/>
      <c r="F82" s="306"/>
      <c r="G82" s="306"/>
      <c r="H82" s="306"/>
      <c r="I82" s="306"/>
      <c r="J82" s="306"/>
      <c r="K82" s="306"/>
      <c r="L82" s="306"/>
      <c r="M82" s="306"/>
      <c r="N82" s="306"/>
      <c r="O82" s="306"/>
      <c r="P82" s="306"/>
      <c r="Q82" s="306"/>
      <c r="R82" s="306"/>
      <c r="S82" s="306"/>
      <c r="T82" s="306"/>
      <c r="U82" s="306"/>
      <c r="V82" s="306"/>
      <c r="W82" s="306"/>
      <c r="X82" s="225"/>
      <c r="AF82" s="225">
        <f>Z83</f>
        <v>1</v>
      </c>
      <c r="AG82" s="225">
        <f>Z83</f>
        <v>1</v>
      </c>
    </row>
    <row r="83" spans="2:33" s="225" customFormat="1" ht="24.75" customHeight="1">
      <c r="B83" s="267"/>
      <c r="C83" s="752" t="s">
        <v>833</v>
      </c>
      <c r="D83" s="752"/>
      <c r="E83" s="752"/>
      <c r="F83" s="752"/>
      <c r="G83" s="752"/>
      <c r="H83" s="752"/>
      <c r="I83" s="752"/>
      <c r="J83" s="752"/>
      <c r="K83" s="752"/>
      <c r="L83" s="752"/>
      <c r="M83" s="752"/>
      <c r="N83" s="752"/>
      <c r="O83" s="303"/>
      <c r="P83" s="761">
        <f>'1. oldal'!P83:W83</f>
        <v>0</v>
      </c>
      <c r="Q83" s="761"/>
      <c r="R83" s="761"/>
      <c r="S83" s="761"/>
      <c r="T83" s="761"/>
      <c r="U83" s="761"/>
      <c r="V83" s="761"/>
      <c r="W83" s="761"/>
      <c r="Z83" s="225">
        <f>IF(P83="",0,1)</f>
        <v>1</v>
      </c>
      <c r="AA83" s="225">
        <f>Z83</f>
        <v>1</v>
      </c>
      <c r="AF83" s="225">
        <v>2</v>
      </c>
      <c r="AG83" s="225" t="e">
        <f>AD71</f>
        <v>#VALUE!</v>
      </c>
    </row>
    <row r="84" spans="3:33" s="225" customFormat="1" ht="24" customHeight="1">
      <c r="C84" s="303" t="s">
        <v>810</v>
      </c>
      <c r="D84" s="303"/>
      <c r="E84" s="303"/>
      <c r="F84" s="303"/>
      <c r="G84" s="303"/>
      <c r="H84" s="942">
        <f>'1. oldal'!I84</f>
        <v>0</v>
      </c>
      <c r="I84" s="943"/>
      <c r="J84" s="943"/>
      <c r="K84" s="943"/>
      <c r="L84" s="943"/>
      <c r="M84" s="943"/>
      <c r="N84" s="943"/>
      <c r="O84" s="943"/>
      <c r="P84" s="303" t="s">
        <v>641</v>
      </c>
      <c r="Q84" s="303"/>
      <c r="R84" s="303"/>
      <c r="S84" s="767"/>
      <c r="T84" s="768"/>
      <c r="U84" s="768"/>
      <c r="V84" s="768"/>
      <c r="W84" s="768"/>
      <c r="AF84" s="226">
        <f>SUM(AF65:AF83)</f>
        <v>6</v>
      </c>
      <c r="AG84" s="226" t="e">
        <f>SUM(AG65:AG83)</f>
        <v>#VALUE!</v>
      </c>
    </row>
    <row r="85" spans="3:27" s="300" customFormat="1" ht="12.75" customHeight="1" hidden="1">
      <c r="C85" s="759" t="s">
        <v>642</v>
      </c>
      <c r="D85" s="759"/>
      <c r="E85" s="759"/>
      <c r="F85" s="759"/>
      <c r="G85" s="759"/>
      <c r="H85" s="759"/>
      <c r="I85" s="759"/>
      <c r="J85" s="759"/>
      <c r="K85" s="759"/>
      <c r="L85" s="759"/>
      <c r="M85" s="759"/>
      <c r="N85" s="759"/>
      <c r="O85" s="313"/>
      <c r="P85" s="314" t="s">
        <v>176</v>
      </c>
      <c r="Q85" s="314"/>
      <c r="R85" s="315" t="s">
        <v>569</v>
      </c>
      <c r="S85" s="315"/>
      <c r="T85" s="314" t="s">
        <v>176</v>
      </c>
      <c r="U85" s="315" t="s">
        <v>570</v>
      </c>
      <c r="V85" s="314" t="s">
        <v>176</v>
      </c>
      <c r="W85" s="315" t="s">
        <v>643</v>
      </c>
      <c r="X85" s="316">
        <f>IF(P85="",0,1)</f>
        <v>1</v>
      </c>
      <c r="Y85" s="300">
        <f>IF(T85="",0,1)</f>
        <v>1</v>
      </c>
      <c r="Z85" s="300">
        <f>IF(V85="",0,1)</f>
        <v>1</v>
      </c>
      <c r="AA85" s="300">
        <f>IF(X85+Y85+Z85=3,1,0)</f>
        <v>1</v>
      </c>
    </row>
    <row r="86" spans="3:27" s="300" customFormat="1" ht="12.75" customHeight="1" hidden="1">
      <c r="C86" s="759" t="s">
        <v>644</v>
      </c>
      <c r="D86" s="759"/>
      <c r="E86" s="759"/>
      <c r="F86" s="759"/>
      <c r="G86" s="759"/>
      <c r="H86" s="759"/>
      <c r="I86" s="759"/>
      <c r="J86" s="759"/>
      <c r="K86" s="759"/>
      <c r="L86" s="759"/>
      <c r="M86" s="759"/>
      <c r="N86" s="759"/>
      <c r="O86" s="313"/>
      <c r="P86" s="314" t="s">
        <v>176</v>
      </c>
      <c r="Q86" s="314"/>
      <c r="R86" s="315" t="s">
        <v>569</v>
      </c>
      <c r="S86" s="315"/>
      <c r="T86" s="314" t="s">
        <v>176</v>
      </c>
      <c r="U86" s="315" t="s">
        <v>570</v>
      </c>
      <c r="V86" s="314" t="s">
        <v>176</v>
      </c>
      <c r="W86" s="315" t="s">
        <v>643</v>
      </c>
      <c r="X86" s="316">
        <f>IF(P86="",0,1)</f>
        <v>1</v>
      </c>
      <c r="Y86" s="300">
        <f>IF(T86="",0,1)</f>
        <v>1</v>
      </c>
      <c r="Z86" s="300">
        <f>IF(V86="",0,1)</f>
        <v>1</v>
      </c>
      <c r="AA86" s="300">
        <f>IF(X86+Y86+Z86=3,1,0)</f>
        <v>1</v>
      </c>
    </row>
    <row r="87" spans="3:29" s="300" customFormat="1" ht="12.75" customHeight="1" hidden="1">
      <c r="C87" s="759" t="s">
        <v>645</v>
      </c>
      <c r="D87" s="759"/>
      <c r="E87" s="759"/>
      <c r="F87" s="759"/>
      <c r="G87" s="759"/>
      <c r="H87" s="759"/>
      <c r="I87" s="759"/>
      <c r="J87" s="759"/>
      <c r="K87" s="759"/>
      <c r="L87" s="759"/>
      <c r="M87" s="759"/>
      <c r="N87" s="759"/>
      <c r="O87" s="313"/>
      <c r="P87" s="314"/>
      <c r="Q87" s="314"/>
      <c r="R87" s="315" t="s">
        <v>569</v>
      </c>
      <c r="S87" s="315" t="s">
        <v>176</v>
      </c>
      <c r="T87" s="314"/>
      <c r="U87" s="315" t="s">
        <v>570</v>
      </c>
      <c r="V87" s="314"/>
      <c r="W87" s="315" t="s">
        <v>643</v>
      </c>
      <c r="X87" s="316">
        <f>IF(P87="",0,1)</f>
        <v>0</v>
      </c>
      <c r="Y87" s="300">
        <f>IF(T87="",0,1)</f>
        <v>0</v>
      </c>
      <c r="Z87" s="300">
        <f>IF(V87="",0,1)</f>
        <v>0</v>
      </c>
      <c r="AA87" s="300">
        <f>IF(X87+Y87+Z87=3,1,0)</f>
        <v>0</v>
      </c>
      <c r="AB87" s="300">
        <f>X87+Y87+Z87</f>
        <v>0</v>
      </c>
      <c r="AC87" s="300">
        <f>IF((AB87&lt;3),0,1)</f>
        <v>0</v>
      </c>
    </row>
    <row r="88" spans="3:27" s="300" customFormat="1" ht="12.75" customHeight="1" hidden="1">
      <c r="C88" s="760"/>
      <c r="D88" s="760"/>
      <c r="E88" s="760"/>
      <c r="F88" s="760"/>
      <c r="G88" s="760"/>
      <c r="H88" s="760"/>
      <c r="I88" s="760"/>
      <c r="J88" s="315"/>
      <c r="K88" s="316"/>
      <c r="L88" s="316"/>
      <c r="M88" s="317"/>
      <c r="N88" s="317"/>
      <c r="O88" s="317"/>
      <c r="P88" s="317"/>
      <c r="Q88" s="317"/>
      <c r="R88" s="317"/>
      <c r="S88" s="317"/>
      <c r="T88" s="317"/>
      <c r="U88" s="317"/>
      <c r="V88" s="317"/>
      <c r="W88" s="317"/>
      <c r="X88" s="317"/>
      <c r="AA88" s="300">
        <f>SUM(AA85:AA86)</f>
        <v>2</v>
      </c>
    </row>
    <row r="89" spans="3:24" s="300" customFormat="1" ht="12.75" customHeight="1" hidden="1">
      <c r="C89" s="760"/>
      <c r="D89" s="760"/>
      <c r="E89" s="760"/>
      <c r="F89" s="760"/>
      <c r="G89" s="760"/>
      <c r="H89" s="760"/>
      <c r="I89" s="760"/>
      <c r="J89" s="315"/>
      <c r="K89" s="316"/>
      <c r="L89" s="316"/>
      <c r="M89" s="317"/>
      <c r="N89" s="317"/>
      <c r="O89" s="317"/>
      <c r="P89" s="317"/>
      <c r="Q89" s="317"/>
      <c r="R89" s="317"/>
      <c r="S89" s="317"/>
      <c r="T89" s="317"/>
      <c r="U89" s="317"/>
      <c r="V89" s="317"/>
      <c r="W89" s="317"/>
      <c r="X89" s="317"/>
    </row>
    <row r="90" spans="2:35" ht="6" customHeight="1">
      <c r="B90" s="284"/>
      <c r="AI90" s="265"/>
    </row>
    <row r="91" spans="32:33" ht="36.75" customHeight="1">
      <c r="AF91" s="225"/>
      <c r="AG91" s="225"/>
    </row>
    <row r="92" spans="2:35" ht="12.75">
      <c r="B92" s="284" t="s">
        <v>830</v>
      </c>
      <c r="AH92" s="226">
        <f>MAX(AF86:AG86)</f>
        <v>0</v>
      </c>
      <c r="AI92" s="265">
        <f>IF(AH92=13,1,0)</f>
        <v>0</v>
      </c>
    </row>
    <row r="93" spans="2:4" ht="5.25" customHeight="1">
      <c r="B93" s="326"/>
      <c r="C93" s="262"/>
      <c r="D93" s="262"/>
    </row>
    <row r="94" spans="2:4" ht="12.75" hidden="1">
      <c r="B94" s="326"/>
      <c r="C94" s="262"/>
      <c r="D94" s="262"/>
    </row>
    <row r="95" spans="2:37" ht="26.25" customHeight="1">
      <c r="B95" s="965" t="s">
        <v>831</v>
      </c>
      <c r="C95" s="966"/>
      <c r="D95" s="966"/>
      <c r="E95" s="966"/>
      <c r="F95" s="966"/>
      <c r="G95" s="966"/>
      <c r="H95" s="966"/>
      <c r="I95" s="966"/>
      <c r="J95" s="966"/>
      <c r="K95" s="966"/>
      <c r="L95" s="966"/>
      <c r="M95" s="966"/>
      <c r="N95" s="966"/>
      <c r="O95" s="966"/>
      <c r="P95" s="966"/>
      <c r="Q95" s="966"/>
      <c r="R95" s="966"/>
      <c r="S95" s="680"/>
      <c r="T95" s="967">
        <v>0</v>
      </c>
      <c r="U95" s="968"/>
      <c r="V95" s="672"/>
      <c r="W95" s="571"/>
      <c r="AK95" s="361" t="s">
        <v>853</v>
      </c>
    </row>
    <row r="96" spans="2:4" ht="12.75" hidden="1">
      <c r="B96" s="326"/>
      <c r="C96" s="262"/>
      <c r="D96" s="262"/>
    </row>
    <row r="97" spans="2:24" ht="51.75" customHeight="1">
      <c r="B97" s="327"/>
      <c r="C97" s="328"/>
      <c r="D97" s="328"/>
      <c r="M97" s="329"/>
      <c r="N97" s="329"/>
      <c r="O97" s="329"/>
      <c r="W97" s="330"/>
      <c r="X97" s="331"/>
    </row>
    <row r="98" ht="3.75" customHeight="1"/>
    <row r="99" ht="12.75" hidden="1"/>
    <row r="100" spans="1:25" ht="15">
      <c r="A100" s="226"/>
      <c r="B100" s="335" t="s">
        <v>597</v>
      </c>
      <c r="C100" s="284" t="s">
        <v>737</v>
      </c>
      <c r="D100" s="284"/>
      <c r="E100" s="284"/>
      <c r="F100" s="267"/>
      <c r="N100" s="267"/>
      <c r="O100" s="267"/>
      <c r="P100" s="267"/>
      <c r="Q100" s="267"/>
      <c r="R100" s="267"/>
      <c r="S100" s="267"/>
      <c r="T100" s="267"/>
      <c r="U100" s="267"/>
      <c r="V100" s="267"/>
      <c r="W100" s="267"/>
      <c r="X100" s="267"/>
      <c r="Y100" s="225"/>
    </row>
    <row r="101" spans="1:25" ht="17.25" customHeight="1">
      <c r="A101" s="226"/>
      <c r="B101" s="267"/>
      <c r="C101" s="267"/>
      <c r="D101" s="267"/>
      <c r="E101" s="267"/>
      <c r="F101" s="267"/>
      <c r="N101" s="267"/>
      <c r="O101" s="267"/>
      <c r="P101" s="267"/>
      <c r="Q101" s="267"/>
      <c r="R101" s="267"/>
      <c r="S101" s="267"/>
      <c r="T101" s="267"/>
      <c r="U101" s="267"/>
      <c r="V101" s="267"/>
      <c r="W101" s="267"/>
      <c r="X101" s="267"/>
      <c r="Y101" s="225"/>
    </row>
    <row r="102" spans="2:25" s="655" customFormat="1" ht="15">
      <c r="B102" s="571"/>
      <c r="C102" s="969" t="s">
        <v>14</v>
      </c>
      <c r="D102" s="969"/>
      <c r="E102" s="969"/>
      <c r="F102" s="969"/>
      <c r="G102" s="969"/>
      <c r="H102" s="969"/>
      <c r="I102" s="969"/>
      <c r="J102" s="969"/>
      <c r="K102" s="969"/>
      <c r="L102" s="969"/>
      <c r="M102" s="969"/>
      <c r="N102" s="969"/>
      <c r="O102" s="969"/>
      <c r="P102" s="447"/>
      <c r="Q102" s="447"/>
      <c r="R102" s="658">
        <v>2010</v>
      </c>
      <c r="S102" s="453" t="s">
        <v>569</v>
      </c>
      <c r="T102" s="658">
        <v>12</v>
      </c>
      <c r="U102" s="571" t="s">
        <v>570</v>
      </c>
      <c r="V102" s="658"/>
      <c r="W102" s="256" t="s">
        <v>643</v>
      </c>
      <c r="X102" s="256"/>
      <c r="Y102" s="257"/>
    </row>
    <row r="103" spans="1:25" ht="15">
      <c r="A103" s="226"/>
      <c r="B103" s="267"/>
      <c r="C103" s="599"/>
      <c r="D103" s="454"/>
      <c r="E103" s="599"/>
      <c r="F103" s="455" t="str">
        <f>IF(Reg!K81="sikeres regisztráció",Reg!K77,"DEMÓ FELHASZNÁLÓ. KÉREM, REGISZTRÁLJA!")</f>
        <v>DEMÓ FELHASZNÁLÓ. KÉREM, REGISZTRÁLJA!</v>
      </c>
      <c r="N103" s="456"/>
      <c r="O103" s="267"/>
      <c r="P103" s="267"/>
      <c r="Q103" s="267"/>
      <c r="R103" s="267"/>
      <c r="S103" s="267"/>
      <c r="T103" s="267"/>
      <c r="U103" s="267"/>
      <c r="V103" s="267"/>
      <c r="W103" s="267"/>
      <c r="X103" s="267"/>
      <c r="Y103" s="225"/>
    </row>
    <row r="104" spans="1:25" ht="32.25" customHeight="1">
      <c r="A104" s="226"/>
      <c r="B104" s="267"/>
      <c r="C104" s="267"/>
      <c r="D104" s="267"/>
      <c r="E104" s="267"/>
      <c r="F104" s="267"/>
      <c r="N104" s="267"/>
      <c r="O104" s="826"/>
      <c r="P104" s="826"/>
      <c r="Q104" s="826"/>
      <c r="R104" s="826"/>
      <c r="S104" s="826"/>
      <c r="T104" s="826"/>
      <c r="U104" s="826"/>
      <c r="V104" s="826"/>
      <c r="W104" s="826"/>
      <c r="X104" s="277"/>
      <c r="Y104" s="225"/>
    </row>
    <row r="105" spans="1:25" ht="15">
      <c r="A105" s="226"/>
      <c r="B105" s="457">
        <f>IF(C105="",0,1)</f>
        <v>0</v>
      </c>
      <c r="C105" s="458"/>
      <c r="D105" s="267"/>
      <c r="E105" s="267"/>
      <c r="F105" s="267"/>
      <c r="N105" s="267"/>
      <c r="O105" s="828" t="s">
        <v>806</v>
      </c>
      <c r="P105" s="828"/>
      <c r="Q105" s="828"/>
      <c r="R105" s="828"/>
      <c r="S105" s="828"/>
      <c r="T105" s="828"/>
      <c r="U105" s="828"/>
      <c r="V105" s="828"/>
      <c r="W105" s="828"/>
      <c r="X105" s="285"/>
      <c r="Y105" s="555"/>
    </row>
    <row r="106" spans="2:25" s="655" customFormat="1" ht="8.25" customHeight="1">
      <c r="B106" s="659"/>
      <c r="C106" s="660"/>
      <c r="D106" s="256"/>
      <c r="E106" s="256"/>
      <c r="F106" s="256"/>
      <c r="N106" s="256"/>
      <c r="O106" s="256"/>
      <c r="P106" s="255"/>
      <c r="Q106" s="255"/>
      <c r="R106" s="255"/>
      <c r="S106" s="255"/>
      <c r="T106" s="255"/>
      <c r="U106" s="255"/>
      <c r="V106" s="255"/>
      <c r="W106" s="255"/>
      <c r="X106" s="571"/>
      <c r="Y106" s="302"/>
    </row>
    <row r="107" spans="2:26" s="655" customFormat="1" ht="22.5" customHeight="1">
      <c r="B107" s="460" t="s">
        <v>738</v>
      </c>
      <c r="C107" s="460"/>
      <c r="D107" s="656"/>
      <c r="E107" s="256"/>
      <c r="F107" s="256"/>
      <c r="G107" s="256"/>
      <c r="O107" s="256"/>
      <c r="P107" s="255"/>
      <c r="Q107" s="255"/>
      <c r="R107" s="255"/>
      <c r="S107" s="255"/>
      <c r="T107" s="255"/>
      <c r="U107" s="255"/>
      <c r="V107" s="255"/>
      <c r="W107" s="255"/>
      <c r="X107" s="681"/>
      <c r="Y107" s="571"/>
      <c r="Z107" s="257"/>
    </row>
    <row r="108" spans="2:25" s="655" customFormat="1" ht="22.5" customHeight="1">
      <c r="B108" s="970" t="s">
        <v>740</v>
      </c>
      <c r="C108" s="966"/>
      <c r="D108" s="966"/>
      <c r="E108" s="966"/>
      <c r="F108" s="966"/>
      <c r="G108" s="966"/>
      <c r="H108" s="966"/>
      <c r="I108" s="966"/>
      <c r="J108" s="966"/>
      <c r="K108" s="966"/>
      <c r="L108" s="966"/>
      <c r="M108" s="966"/>
      <c r="N108" s="256"/>
      <c r="O108" s="256"/>
      <c r="P108" s="255"/>
      <c r="Q108" s="255"/>
      <c r="R108" s="255"/>
      <c r="S108" s="255"/>
      <c r="T108" s="255"/>
      <c r="U108" s="255"/>
      <c r="V108" s="255"/>
      <c r="W108" s="255"/>
      <c r="X108" s="571"/>
      <c r="Y108" s="302"/>
    </row>
    <row r="109" spans="2:25" s="655" customFormat="1" ht="22.5" customHeight="1">
      <c r="B109" s="971"/>
      <c r="C109" s="972"/>
      <c r="D109" s="972"/>
      <c r="E109" s="972"/>
      <c r="F109" s="972"/>
      <c r="G109" s="972"/>
      <c r="H109" s="972"/>
      <c r="I109" s="972"/>
      <c r="J109" s="972"/>
      <c r="K109" s="972"/>
      <c r="L109" s="972"/>
      <c r="M109" s="973"/>
      <c r="N109" s="682"/>
      <c r="O109" s="935" t="s">
        <v>739</v>
      </c>
      <c r="P109" s="935"/>
      <c r="Q109" s="935"/>
      <c r="R109" s="935"/>
      <c r="S109" s="935"/>
      <c r="T109" s="935"/>
      <c r="U109" s="935"/>
      <c r="V109" s="682"/>
      <c r="W109" s="661"/>
      <c r="X109" s="571"/>
      <c r="Y109" s="302"/>
    </row>
    <row r="110" spans="2:25" s="655" customFormat="1" ht="8.25" customHeight="1">
      <c r="B110" s="657"/>
      <c r="C110" s="656"/>
      <c r="D110" s="256"/>
      <c r="E110" s="256"/>
      <c r="F110" s="256"/>
      <c r="N110" s="256"/>
      <c r="O110" s="256"/>
      <c r="P110" s="255"/>
      <c r="Q110" s="255"/>
      <c r="R110" s="255"/>
      <c r="S110" s="255"/>
      <c r="T110" s="255"/>
      <c r="U110" s="255"/>
      <c r="V110" s="255"/>
      <c r="W110" s="255"/>
      <c r="X110" s="571"/>
      <c r="Y110" s="302"/>
    </row>
    <row r="111" spans="2:25" s="655" customFormat="1" ht="19.5" customHeight="1">
      <c r="B111" s="970" t="s">
        <v>742</v>
      </c>
      <c r="C111" s="966"/>
      <c r="D111" s="966"/>
      <c r="E111" s="966"/>
      <c r="F111" s="966"/>
      <c r="G111" s="966"/>
      <c r="H111" s="966"/>
      <c r="I111" s="966"/>
      <c r="J111" s="966"/>
      <c r="K111" s="966"/>
      <c r="L111" s="966"/>
      <c r="M111" s="966"/>
      <c r="N111" s="682"/>
      <c r="O111" s="935" t="s">
        <v>741</v>
      </c>
      <c r="P111" s="935"/>
      <c r="Q111" s="935"/>
      <c r="R111" s="935"/>
      <c r="S111" s="935"/>
      <c r="T111" s="935"/>
      <c r="U111" s="935"/>
      <c r="V111" s="682"/>
      <c r="W111" s="661"/>
      <c r="X111" s="571"/>
      <c r="Y111" s="302"/>
    </row>
    <row r="112" spans="2:25" s="655" customFormat="1" ht="15">
      <c r="B112" s="962"/>
      <c r="C112" s="974"/>
      <c r="D112" s="974"/>
      <c r="E112" s="974"/>
      <c r="F112" s="974"/>
      <c r="G112" s="974"/>
      <c r="H112" s="974"/>
      <c r="I112" s="974"/>
      <c r="J112" s="974"/>
      <c r="K112" s="974"/>
      <c r="L112" s="974"/>
      <c r="M112" s="975"/>
      <c r="N112" s="256"/>
      <c r="O112" s="256"/>
      <c r="P112" s="255"/>
      <c r="Q112" s="255"/>
      <c r="R112" s="255"/>
      <c r="S112" s="255"/>
      <c r="T112" s="255"/>
      <c r="U112" s="255"/>
      <c r="V112" s="255"/>
      <c r="W112" s="255"/>
      <c r="X112" s="256"/>
      <c r="Y112" s="257"/>
    </row>
    <row r="113" spans="2:25" s="655" customFormat="1" ht="22.5" customHeight="1">
      <c r="B113" s="970" t="s">
        <v>744</v>
      </c>
      <c r="C113" s="966"/>
      <c r="D113" s="966"/>
      <c r="E113" s="966"/>
      <c r="F113" s="966"/>
      <c r="G113" s="966"/>
      <c r="H113" s="966"/>
      <c r="I113" s="966"/>
      <c r="J113" s="966"/>
      <c r="K113" s="966"/>
      <c r="L113" s="966"/>
      <c r="M113" s="966"/>
      <c r="N113" s="256"/>
      <c r="O113" s="935" t="s">
        <v>743</v>
      </c>
      <c r="P113" s="935"/>
      <c r="Q113" s="935"/>
      <c r="R113" s="935"/>
      <c r="S113" s="935"/>
      <c r="T113" s="935"/>
      <c r="U113" s="935"/>
      <c r="V113" s="682"/>
      <c r="W113" s="661"/>
      <c r="X113" s="256"/>
      <c r="Y113" s="257"/>
    </row>
    <row r="114" spans="2:25" s="655" customFormat="1" ht="15">
      <c r="B114" s="962"/>
      <c r="C114" s="963"/>
      <c r="D114" s="963"/>
      <c r="E114" s="963"/>
      <c r="F114" s="963"/>
      <c r="G114" s="963"/>
      <c r="H114" s="963"/>
      <c r="I114" s="963"/>
      <c r="J114" s="963"/>
      <c r="K114" s="963"/>
      <c r="L114" s="963"/>
      <c r="M114" s="964"/>
      <c r="N114" s="256"/>
      <c r="O114" s="256"/>
      <c r="P114" s="255"/>
      <c r="Q114" s="255"/>
      <c r="R114" s="255"/>
      <c r="S114" s="255"/>
      <c r="T114" s="255"/>
      <c r="U114" s="255"/>
      <c r="V114" s="255"/>
      <c r="W114" s="255"/>
      <c r="X114" s="256"/>
      <c r="Y114" s="257"/>
    </row>
    <row r="115" spans="1:24" s="655" customFormat="1" ht="15">
      <c r="A115" s="657"/>
      <c r="B115" s="656"/>
      <c r="C115" s="256"/>
      <c r="D115" s="256"/>
      <c r="E115" s="256"/>
      <c r="M115" s="256"/>
      <c r="N115" s="256"/>
      <c r="O115" s="256"/>
      <c r="P115" s="255"/>
      <c r="Q115" s="255"/>
      <c r="R115" s="255"/>
      <c r="S115" s="255"/>
      <c r="T115" s="255"/>
      <c r="U115" s="255"/>
      <c r="V115" s="255"/>
      <c r="W115" s="255"/>
      <c r="X115" s="257"/>
    </row>
    <row r="116" spans="1:24" s="655" customFormat="1" ht="15">
      <c r="A116" s="657"/>
      <c r="B116" s="656"/>
      <c r="C116" s="256"/>
      <c r="D116" s="256"/>
      <c r="E116" s="256"/>
      <c r="M116" s="256"/>
      <c r="N116" s="256"/>
      <c r="O116" s="256"/>
      <c r="P116" s="255"/>
      <c r="Q116" s="255"/>
      <c r="R116" s="255"/>
      <c r="S116" s="255"/>
      <c r="T116" s="255"/>
      <c r="U116" s="255"/>
      <c r="V116" s="255"/>
      <c r="W116" s="255"/>
      <c r="X116" s="257"/>
    </row>
    <row r="117" spans="1:23" ht="15">
      <c r="A117" s="457"/>
      <c r="B117" s="458"/>
      <c r="C117" s="457"/>
      <c r="D117" s="457"/>
      <c r="E117" s="364"/>
      <c r="M117" s="458"/>
      <c r="N117" s="364"/>
      <c r="O117" s="255"/>
      <c r="P117" s="255"/>
      <c r="Q117" s="255"/>
      <c r="R117" s="255"/>
      <c r="S117" s="255"/>
      <c r="T117" s="255"/>
      <c r="U117" s="255"/>
      <c r="V117" s="255"/>
      <c r="W117" s="256"/>
    </row>
    <row r="118" spans="1:23" ht="15">
      <c r="A118" s="457"/>
      <c r="B118" s="458"/>
      <c r="C118" s="457"/>
      <c r="D118" s="457"/>
      <c r="E118" s="364"/>
      <c r="M118" s="458"/>
      <c r="N118" s="364"/>
      <c r="O118" s="255"/>
      <c r="P118" s="255"/>
      <c r="Q118" s="255"/>
      <c r="R118" s="255"/>
      <c r="S118" s="255"/>
      <c r="T118" s="255"/>
      <c r="U118" s="255"/>
      <c r="V118" s="255"/>
      <c r="W118" s="256"/>
    </row>
    <row r="119" spans="1:23" ht="15.75">
      <c r="A119" s="457"/>
      <c r="B119" s="457"/>
      <c r="C119" s="464"/>
      <c r="D119" s="457"/>
      <c r="E119" s="364"/>
      <c r="M119" s="364"/>
      <c r="N119" s="465"/>
      <c r="O119" s="363"/>
      <c r="P119" s="363"/>
      <c r="Q119" s="363"/>
      <c r="R119" s="363"/>
      <c r="S119" s="363"/>
      <c r="T119" s="363"/>
      <c r="U119" s="363"/>
      <c r="V119" s="363"/>
      <c r="W119" s="363"/>
    </row>
    <row r="120" spans="15:23" ht="15">
      <c r="O120" s="363"/>
      <c r="P120" s="363"/>
      <c r="Q120" s="363"/>
      <c r="R120" s="363"/>
      <c r="S120" s="363"/>
      <c r="T120" s="363"/>
      <c r="U120" s="363"/>
      <c r="V120" s="363"/>
      <c r="W120" s="363"/>
    </row>
    <row r="121" spans="15:23" ht="15">
      <c r="O121" s="363"/>
      <c r="P121" s="363"/>
      <c r="Q121" s="363"/>
      <c r="R121" s="362">
        <f>IF(J119="E L L E N Ő R Z Ö T T",0,1)</f>
        <v>1</v>
      </c>
      <c r="S121" s="363"/>
      <c r="T121" s="363"/>
      <c r="U121" s="363"/>
      <c r="V121" s="363"/>
      <c r="W121" s="363"/>
    </row>
  </sheetData>
  <sheetProtection password="CE2A" sheet="1" objects="1" scenarios="1"/>
  <mergeCells count="87">
    <mergeCell ref="B114:M114"/>
    <mergeCell ref="B95:R95"/>
    <mergeCell ref="T95:U95"/>
    <mergeCell ref="C102:O102"/>
    <mergeCell ref="O113:U113"/>
    <mergeCell ref="B108:M108"/>
    <mergeCell ref="B111:M111"/>
    <mergeCell ref="B113:M113"/>
    <mergeCell ref="B109:M109"/>
    <mergeCell ref="B112:M112"/>
    <mergeCell ref="B14:W14"/>
    <mergeCell ref="T23:W23"/>
    <mergeCell ref="B24:N24"/>
    <mergeCell ref="U24:W24"/>
    <mergeCell ref="B11:W11"/>
    <mergeCell ref="C12:J12"/>
    <mergeCell ref="K12:R12"/>
    <mergeCell ref="B13:W13"/>
    <mergeCell ref="G30:W30"/>
    <mergeCell ref="G31:W31"/>
    <mergeCell ref="G32:W32"/>
    <mergeCell ref="G33:W33"/>
    <mergeCell ref="G26:W26"/>
    <mergeCell ref="G27:W27"/>
    <mergeCell ref="G28:W28"/>
    <mergeCell ref="G29:W29"/>
    <mergeCell ref="C40:AF40"/>
    <mergeCell ref="G42:W42"/>
    <mergeCell ref="G43:W43"/>
    <mergeCell ref="G44:W44"/>
    <mergeCell ref="G34:W34"/>
    <mergeCell ref="B36:N36"/>
    <mergeCell ref="B38:C38"/>
    <mergeCell ref="F38:K38"/>
    <mergeCell ref="N38:O38"/>
    <mergeCell ref="P38:Q38"/>
    <mergeCell ref="G49:W49"/>
    <mergeCell ref="G50:W50"/>
    <mergeCell ref="G51:W51"/>
    <mergeCell ref="G52:W52"/>
    <mergeCell ref="G45:W45"/>
    <mergeCell ref="G46:W46"/>
    <mergeCell ref="G47:W47"/>
    <mergeCell ref="G48:W48"/>
    <mergeCell ref="C67:G67"/>
    <mergeCell ref="H67:P67"/>
    <mergeCell ref="S67:V67"/>
    <mergeCell ref="C69:H69"/>
    <mergeCell ref="I69:W69"/>
    <mergeCell ref="G53:K53"/>
    <mergeCell ref="M53:T53"/>
    <mergeCell ref="C65:J65"/>
    <mergeCell ref="K65:W65"/>
    <mergeCell ref="C72:I72"/>
    <mergeCell ref="K72:W72"/>
    <mergeCell ref="C73:I73"/>
    <mergeCell ref="K73:W73"/>
    <mergeCell ref="C70:H70"/>
    <mergeCell ref="I70:W70"/>
    <mergeCell ref="C71:I71"/>
    <mergeCell ref="K71:S71"/>
    <mergeCell ref="C76:J76"/>
    <mergeCell ref="K76:W76"/>
    <mergeCell ref="C78:W78"/>
    <mergeCell ref="C74:N74"/>
    <mergeCell ref="P74:W74"/>
    <mergeCell ref="C75:I75"/>
    <mergeCell ref="K75:W75"/>
    <mergeCell ref="C88:I88"/>
    <mergeCell ref="C83:N83"/>
    <mergeCell ref="P83:W83"/>
    <mergeCell ref="S84:W84"/>
    <mergeCell ref="H84:O84"/>
    <mergeCell ref="C79:H79"/>
    <mergeCell ref="I79:W79"/>
    <mergeCell ref="C81:J81"/>
    <mergeCell ref="K81:W81"/>
    <mergeCell ref="O105:W105"/>
    <mergeCell ref="O109:U109"/>
    <mergeCell ref="O111:U111"/>
    <mergeCell ref="C89:I89"/>
    <mergeCell ref="B9:W9"/>
    <mergeCell ref="B10:W10"/>
    <mergeCell ref="O104:W104"/>
    <mergeCell ref="C85:N85"/>
    <mergeCell ref="C86:N86"/>
    <mergeCell ref="C87:N87"/>
  </mergeCells>
  <printOptions/>
  <pageMargins left="0.42" right="0.56" top="0.48" bottom="1" header="0.32"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72"/>
  <sheetViews>
    <sheetView showGridLines="0" view="pageBreakPreview" zoomScaleSheetLayoutView="100" zoomScalePageLayoutView="0" workbookViewId="0" topLeftCell="A10">
      <selection activeCell="H18" sqref="H18"/>
    </sheetView>
  </sheetViews>
  <sheetFormatPr defaultColWidth="9.140625" defaultRowHeight="12.75"/>
  <cols>
    <col min="1" max="1" width="1.1484375" style="11" customWidth="1"/>
    <col min="2" max="2" width="10.140625" style="11" customWidth="1"/>
    <col min="3" max="9" width="9.140625" style="11" customWidth="1"/>
    <col min="10" max="10" width="16.57421875" style="11" customWidth="1"/>
    <col min="11" max="11" width="3.7109375" style="11" customWidth="1"/>
    <col min="12" max="16384" width="9.140625" style="11" customWidth="1"/>
  </cols>
  <sheetData>
    <row r="1" spans="2:10" ht="15.75">
      <c r="B1" s="630" t="s">
        <v>841</v>
      </c>
      <c r="C1" s="631"/>
      <c r="D1" s="632"/>
      <c r="E1" s="632" t="s">
        <v>149</v>
      </c>
      <c r="F1" s="631"/>
      <c r="G1" s="631"/>
      <c r="H1" s="631"/>
      <c r="I1" s="631"/>
      <c r="J1" s="631"/>
    </row>
    <row r="2" spans="2:10" ht="12.75">
      <c r="B2" s="633">
        <v>40381</v>
      </c>
      <c r="C2" s="631"/>
      <c r="D2" s="632"/>
      <c r="E2" s="631"/>
      <c r="F2" s="631"/>
      <c r="G2" s="631"/>
      <c r="H2" s="631"/>
      <c r="I2" s="631"/>
      <c r="J2" s="631"/>
    </row>
    <row r="3" spans="2:10" ht="5.25" customHeight="1">
      <c r="B3" s="631"/>
      <c r="C3" s="631"/>
      <c r="D3" s="631"/>
      <c r="E3" s="631"/>
      <c r="F3" s="631"/>
      <c r="G3" s="631"/>
      <c r="H3" s="631"/>
      <c r="I3" s="631"/>
      <c r="J3" s="631"/>
    </row>
    <row r="4" spans="2:10" ht="12.75">
      <c r="B4" s="631"/>
      <c r="C4" s="631"/>
      <c r="D4" s="632" t="s">
        <v>150</v>
      </c>
      <c r="E4" s="631"/>
      <c r="F4" s="631"/>
      <c r="G4" s="631"/>
      <c r="H4" s="631"/>
      <c r="I4" s="631"/>
      <c r="J4" s="631"/>
    </row>
    <row r="5" spans="1:10" ht="12.75">
      <c r="A5" s="13"/>
      <c r="B5" s="632"/>
      <c r="C5" s="631"/>
      <c r="D5" s="631"/>
      <c r="E5" s="631"/>
      <c r="F5" s="631"/>
      <c r="G5" s="631"/>
      <c r="H5" s="631"/>
      <c r="I5" s="631"/>
      <c r="J5" s="631"/>
    </row>
    <row r="6" spans="1:11" ht="12.75">
      <c r="A6" s="12"/>
      <c r="B6" s="632" t="s">
        <v>151</v>
      </c>
      <c r="C6" s="632"/>
      <c r="D6" s="632"/>
      <c r="E6" s="632"/>
      <c r="F6" s="632"/>
      <c r="G6" s="632"/>
      <c r="H6" s="632"/>
      <c r="I6" s="632"/>
      <c r="J6" s="632"/>
      <c r="K6" s="12"/>
    </row>
    <row r="7" spans="2:10" s="629" customFormat="1" ht="12.75">
      <c r="B7" s="634" t="s">
        <v>36</v>
      </c>
      <c r="C7" s="635"/>
      <c r="D7" s="635"/>
      <c r="E7" s="635"/>
      <c r="F7" s="635"/>
      <c r="G7" s="635"/>
      <c r="H7" s="635"/>
      <c r="I7" s="635"/>
      <c r="J7" s="635"/>
    </row>
    <row r="8" spans="2:10" s="629" customFormat="1" ht="12.75">
      <c r="B8" s="635" t="s">
        <v>152</v>
      </c>
      <c r="C8" s="635"/>
      <c r="D8" s="635"/>
      <c r="E8" s="635"/>
      <c r="F8" s="635"/>
      <c r="G8" s="635"/>
      <c r="H8" s="635"/>
      <c r="I8" s="635"/>
      <c r="J8" s="635"/>
    </row>
    <row r="9" spans="2:10" s="629" customFormat="1" ht="12.75">
      <c r="B9" s="635" t="s">
        <v>37</v>
      </c>
      <c r="C9" s="635"/>
      <c r="D9" s="635"/>
      <c r="E9" s="635"/>
      <c r="F9" s="635"/>
      <c r="G9" s="635"/>
      <c r="H9" s="635"/>
      <c r="I9" s="635"/>
      <c r="J9" s="635"/>
    </row>
    <row r="10" spans="2:10" s="629" customFormat="1" ht="12.75">
      <c r="B10" s="634"/>
      <c r="C10" s="635"/>
      <c r="D10" s="634"/>
      <c r="E10" s="635"/>
      <c r="F10" s="635"/>
      <c r="G10" s="635"/>
      <c r="H10" s="635"/>
      <c r="I10" s="635"/>
      <c r="J10" s="635"/>
    </row>
    <row r="11" spans="2:10" s="629" customFormat="1" ht="12.75">
      <c r="B11" s="635" t="s">
        <v>18</v>
      </c>
      <c r="C11" s="635"/>
      <c r="D11" s="634"/>
      <c r="E11" s="635"/>
      <c r="F11" s="635"/>
      <c r="G11" s="635"/>
      <c r="H11" s="635"/>
      <c r="I11" s="635"/>
      <c r="J11" s="635"/>
    </row>
    <row r="12" spans="2:10" s="629" customFormat="1" ht="12.75">
      <c r="B12" s="635"/>
      <c r="C12" s="635"/>
      <c r="D12" s="634"/>
      <c r="E12" s="635"/>
      <c r="F12" s="635"/>
      <c r="G12" s="635"/>
      <c r="H12" s="634"/>
      <c r="I12" s="634"/>
      <c r="J12" s="635"/>
    </row>
    <row r="13" spans="2:10" s="629" customFormat="1" ht="12.75">
      <c r="B13" s="635" t="s">
        <v>153</v>
      </c>
      <c r="C13" s="635"/>
      <c r="D13" s="634"/>
      <c r="E13" s="635"/>
      <c r="F13" s="635"/>
      <c r="G13" s="635"/>
      <c r="H13" s="634"/>
      <c r="I13" s="634"/>
      <c r="J13" s="635"/>
    </row>
    <row r="14" spans="2:10" s="629" customFormat="1" ht="12.75">
      <c r="B14" s="635" t="s">
        <v>154</v>
      </c>
      <c r="C14" s="635"/>
      <c r="D14" s="634"/>
      <c r="E14" s="635"/>
      <c r="F14" s="635"/>
      <c r="G14" s="635"/>
      <c r="H14" s="635"/>
      <c r="I14" s="635"/>
      <c r="J14" s="635"/>
    </row>
    <row r="15" spans="2:10" s="629" customFormat="1" ht="12.75">
      <c r="B15" s="635"/>
      <c r="C15" s="635"/>
      <c r="D15" s="634"/>
      <c r="E15" s="635"/>
      <c r="F15" s="635"/>
      <c r="G15" s="635"/>
      <c r="H15" s="635"/>
      <c r="I15" s="635"/>
      <c r="J15" s="635"/>
    </row>
    <row r="16" s="641" customFormat="1" ht="12.75">
      <c r="D16" s="642"/>
    </row>
    <row r="17" spans="2:4" s="641" customFormat="1" ht="12.75">
      <c r="B17" s="644" t="s">
        <v>855</v>
      </c>
      <c r="D17" s="642"/>
    </row>
    <row r="18" s="641" customFormat="1" ht="12.75">
      <c r="D18" s="642"/>
    </row>
    <row r="19" spans="2:4" s="683" customFormat="1" ht="12.75">
      <c r="B19" s="684" t="s">
        <v>796</v>
      </c>
      <c r="D19" s="684"/>
    </row>
    <row r="20" s="683" customFormat="1" ht="12.75">
      <c r="D20" s="684"/>
    </row>
    <row r="21" spans="4:6" s="683" customFormat="1" ht="12.75">
      <c r="D21" s="684" t="s">
        <v>811</v>
      </c>
      <c r="F21" s="685">
        <v>0.02</v>
      </c>
    </row>
    <row r="22" s="683" customFormat="1" ht="3.75" customHeight="1">
      <c r="D22" s="684"/>
    </row>
    <row r="23" s="683" customFormat="1" ht="12.75">
      <c r="D23" s="684"/>
    </row>
    <row r="24" spans="1:12" s="686" customFormat="1" ht="12.75">
      <c r="A24" s="683"/>
      <c r="C24" s="687" t="s">
        <v>856</v>
      </c>
      <c r="D24" s="688"/>
      <c r="E24" s="687"/>
      <c r="F24" s="688" t="s">
        <v>857</v>
      </c>
      <c r="K24" s="683"/>
      <c r="L24" s="683"/>
    </row>
    <row r="25" spans="1:12" s="686" customFormat="1" ht="12.75">
      <c r="A25" s="683"/>
      <c r="D25" s="688"/>
      <c r="K25" s="683"/>
      <c r="L25" s="683"/>
    </row>
    <row r="26" spans="1:12" s="686" customFormat="1" ht="12.75">
      <c r="A26" s="683"/>
      <c r="B26" s="688" t="s">
        <v>13</v>
      </c>
      <c r="D26" s="688"/>
      <c r="K26" s="683"/>
      <c r="L26" s="683"/>
    </row>
    <row r="27" spans="1:12" s="686" customFormat="1" ht="12.75">
      <c r="A27" s="683"/>
      <c r="D27" s="688"/>
      <c r="K27" s="683"/>
      <c r="L27" s="683"/>
    </row>
    <row r="28" spans="1:12" s="686" customFormat="1" ht="12.75">
      <c r="A28" s="683"/>
      <c r="B28" s="688" t="s">
        <v>797</v>
      </c>
      <c r="D28" s="688"/>
      <c r="K28" s="683"/>
      <c r="L28" s="683"/>
    </row>
    <row r="29" spans="1:12" s="686" customFormat="1" ht="12.75">
      <c r="A29" s="683"/>
      <c r="B29" s="688" t="s">
        <v>798</v>
      </c>
      <c r="D29" s="688"/>
      <c r="K29" s="683"/>
      <c r="L29" s="683"/>
    </row>
    <row r="30" spans="1:12" s="686" customFormat="1" ht="12.75">
      <c r="A30" s="683"/>
      <c r="B30" s="688" t="s">
        <v>0</v>
      </c>
      <c r="D30" s="688"/>
      <c r="K30" s="683"/>
      <c r="L30" s="683"/>
    </row>
    <row r="31" spans="1:12" s="686" customFormat="1" ht="12.75" hidden="1">
      <c r="A31" s="683"/>
      <c r="B31" s="688"/>
      <c r="D31" s="688"/>
      <c r="K31" s="683"/>
      <c r="L31" s="683"/>
    </row>
    <row r="32" spans="1:12" s="686" customFormat="1" ht="12.75">
      <c r="A32" s="683"/>
      <c r="B32" s="688"/>
      <c r="C32" s="687"/>
      <c r="D32" s="688"/>
      <c r="E32" s="687"/>
      <c r="F32" s="687"/>
      <c r="G32" s="687"/>
      <c r="H32" s="687"/>
      <c r="I32" s="687"/>
      <c r="K32" s="683"/>
      <c r="L32" s="683"/>
    </row>
    <row r="33" spans="1:12" s="686" customFormat="1" ht="12.75">
      <c r="A33" s="683"/>
      <c r="B33" s="688"/>
      <c r="D33" s="688"/>
      <c r="K33" s="683"/>
      <c r="L33" s="683"/>
    </row>
    <row r="34" spans="1:12" s="686" customFormat="1" ht="12.75">
      <c r="A34" s="689"/>
      <c r="B34" s="688"/>
      <c r="C34" s="687"/>
      <c r="D34" s="688"/>
      <c r="E34" s="687"/>
      <c r="F34" s="687"/>
      <c r="G34" s="687"/>
      <c r="K34" s="683"/>
      <c r="L34" s="683"/>
    </row>
    <row r="35" spans="1:12" s="686" customFormat="1" ht="12.75">
      <c r="A35" s="683"/>
      <c r="D35" s="688"/>
      <c r="K35" s="683"/>
      <c r="L35" s="683"/>
    </row>
    <row r="36" spans="1:12" s="686" customFormat="1" ht="12.75">
      <c r="A36" s="683"/>
      <c r="D36" s="687" t="s">
        <v>1</v>
      </c>
      <c r="E36" s="687"/>
      <c r="F36" s="687"/>
      <c r="G36" s="687"/>
      <c r="H36" s="687"/>
      <c r="I36" s="687"/>
      <c r="K36" s="683"/>
      <c r="L36" s="683"/>
    </row>
    <row r="37" spans="1:12" s="686" customFormat="1" ht="12.75" hidden="1">
      <c r="A37" s="683"/>
      <c r="D37" s="688"/>
      <c r="K37" s="683"/>
      <c r="L37" s="683"/>
    </row>
    <row r="38" spans="1:12" s="686" customFormat="1" ht="12.75">
      <c r="A38" s="683"/>
      <c r="B38" s="688" t="s">
        <v>799</v>
      </c>
      <c r="C38" s="688"/>
      <c r="D38" s="688" t="s">
        <v>2</v>
      </c>
      <c r="E38" s="688"/>
      <c r="F38" s="688"/>
      <c r="G38" s="688" t="s">
        <v>3</v>
      </c>
      <c r="H38" s="688"/>
      <c r="K38" s="683"/>
      <c r="L38" s="683"/>
    </row>
    <row r="39" spans="1:12" s="686" customFormat="1" ht="12.75">
      <c r="A39" s="683"/>
      <c r="B39" s="688" t="s">
        <v>800</v>
      </c>
      <c r="C39" s="688"/>
      <c r="D39" s="688" t="s">
        <v>2</v>
      </c>
      <c r="E39" s="688"/>
      <c r="F39" s="688"/>
      <c r="G39" s="688" t="s">
        <v>4</v>
      </c>
      <c r="H39" s="688"/>
      <c r="K39" s="683"/>
      <c r="L39" s="683"/>
    </row>
    <row r="40" spans="1:12" s="686" customFormat="1" ht="12.75">
      <c r="A40" s="683"/>
      <c r="B40" s="688" t="s">
        <v>801</v>
      </c>
      <c r="C40" s="688"/>
      <c r="D40" s="688" t="s">
        <v>2</v>
      </c>
      <c r="E40" s="688"/>
      <c r="F40" s="688"/>
      <c r="G40" s="688"/>
      <c r="H40" s="688"/>
      <c r="K40" s="683"/>
      <c r="L40" s="683"/>
    </row>
    <row r="41" spans="1:12" s="686" customFormat="1" ht="12.75">
      <c r="A41" s="683"/>
      <c r="B41" s="688" t="s">
        <v>5</v>
      </c>
      <c r="C41" s="687"/>
      <c r="D41" s="688"/>
      <c r="K41" s="683"/>
      <c r="L41" s="683"/>
    </row>
    <row r="42" spans="1:12" s="686" customFormat="1" ht="12.75">
      <c r="A42" s="683"/>
      <c r="B42" s="688" t="s">
        <v>6</v>
      </c>
      <c r="D42" s="688"/>
      <c r="G42" s="683" t="s">
        <v>7</v>
      </c>
      <c r="K42" s="683"/>
      <c r="L42" s="683"/>
    </row>
    <row r="43" spans="1:12" s="686" customFormat="1" ht="12.75">
      <c r="A43" s="683"/>
      <c r="B43" s="688" t="s">
        <v>8</v>
      </c>
      <c r="D43" s="688"/>
      <c r="G43" s="683" t="s">
        <v>9</v>
      </c>
      <c r="K43" s="683"/>
      <c r="L43" s="683"/>
    </row>
    <row r="44" spans="1:12" s="686" customFormat="1" ht="12.75">
      <c r="A44" s="683"/>
      <c r="D44" s="688"/>
      <c r="G44" s="683" t="s">
        <v>10</v>
      </c>
      <c r="K44" s="683"/>
      <c r="L44" s="683"/>
    </row>
    <row r="45" spans="1:12" s="686" customFormat="1" ht="12.75">
      <c r="A45" s="683"/>
      <c r="B45" s="688" t="s">
        <v>11</v>
      </c>
      <c r="D45" s="683" t="s">
        <v>12</v>
      </c>
      <c r="K45" s="683"/>
      <c r="L45" s="683"/>
    </row>
    <row r="46" spans="1:4" s="641" customFormat="1" ht="12.75">
      <c r="A46" s="647"/>
      <c r="B46" s="646"/>
      <c r="D46" s="645"/>
    </row>
    <row r="47" spans="1:4" s="641" customFormat="1" ht="12.75">
      <c r="A47" s="647"/>
      <c r="B47" s="646"/>
      <c r="D47" s="644"/>
    </row>
    <row r="48" s="641" customFormat="1" ht="12.75">
      <c r="D48" s="642"/>
    </row>
    <row r="49" s="641" customFormat="1" ht="9" customHeight="1">
      <c r="D49" s="642"/>
    </row>
    <row r="50" s="641" customFormat="1" ht="12.75">
      <c r="D50" s="642"/>
    </row>
    <row r="51" s="641" customFormat="1" ht="12.75">
      <c r="D51" s="642"/>
    </row>
    <row r="52" s="641" customFormat="1" ht="12.75">
      <c r="D52" s="642"/>
    </row>
    <row r="53" s="641" customFormat="1" ht="12.75">
      <c r="D53" s="642"/>
    </row>
    <row r="54" spans="2:4" s="641" customFormat="1" ht="12.75">
      <c r="B54" s="643"/>
      <c r="C54" s="643"/>
      <c r="D54" s="642"/>
    </row>
    <row r="55" spans="1:10" ht="12.75">
      <c r="A55" s="631"/>
      <c r="B55" s="636" t="s">
        <v>155</v>
      </c>
      <c r="C55" s="631"/>
      <c r="D55" s="632"/>
      <c r="E55" s="631"/>
      <c r="F55" s="631"/>
      <c r="G55" s="631"/>
      <c r="H55" s="631"/>
      <c r="I55" s="631"/>
      <c r="J55" s="631"/>
    </row>
    <row r="56" spans="1:10" ht="12.75">
      <c r="A56" s="631"/>
      <c r="B56" s="636" t="s">
        <v>156</v>
      </c>
      <c r="C56" s="631"/>
      <c r="D56" s="632"/>
      <c r="E56" s="631"/>
      <c r="F56" s="631"/>
      <c r="G56" s="631"/>
      <c r="H56" s="631"/>
      <c r="I56" s="631"/>
      <c r="J56" s="631"/>
    </row>
    <row r="57" spans="1:10" ht="12.75">
      <c r="A57" s="631"/>
      <c r="B57" s="636"/>
      <c r="C57" s="631"/>
      <c r="D57" s="632"/>
      <c r="E57" s="631"/>
      <c r="F57" s="631"/>
      <c r="G57" s="631"/>
      <c r="H57" s="631"/>
      <c r="I57" s="631"/>
      <c r="J57" s="631"/>
    </row>
    <row r="58" spans="1:10" ht="12.75">
      <c r="A58" s="631"/>
      <c r="B58" s="636" t="s">
        <v>157</v>
      </c>
      <c r="C58" s="631"/>
      <c r="D58" s="632"/>
      <c r="E58" s="631"/>
      <c r="F58" s="631"/>
      <c r="G58" s="631"/>
      <c r="H58" s="631"/>
      <c r="I58" s="637" t="s">
        <v>139</v>
      </c>
      <c r="J58" s="631"/>
    </row>
    <row r="59" spans="1:10" ht="12.75">
      <c r="A59" s="631"/>
      <c r="B59" s="636" t="s">
        <v>158</v>
      </c>
      <c r="C59" s="631"/>
      <c r="D59" s="632"/>
      <c r="E59" s="631"/>
      <c r="F59" s="631"/>
      <c r="G59" s="631"/>
      <c r="H59" s="631"/>
      <c r="I59" s="631"/>
      <c r="J59" s="631"/>
    </row>
    <row r="60" spans="1:10" ht="12.75">
      <c r="A60" s="631"/>
      <c r="B60" s="636" t="s">
        <v>159</v>
      </c>
      <c r="C60" s="631"/>
      <c r="D60" s="632"/>
      <c r="E60" s="631"/>
      <c r="F60" s="631"/>
      <c r="G60" s="631"/>
      <c r="H60" s="631"/>
      <c r="I60" s="631"/>
      <c r="J60" s="631"/>
    </row>
    <row r="61" spans="1:10" ht="12.75">
      <c r="A61" s="631"/>
      <c r="B61" s="636" t="s">
        <v>160</v>
      </c>
      <c r="C61" s="631"/>
      <c r="D61" s="632"/>
      <c r="E61" s="631"/>
      <c r="F61" s="631"/>
      <c r="G61" s="631"/>
      <c r="H61" s="631"/>
      <c r="I61" s="631"/>
      <c r="J61" s="631"/>
    </row>
    <row r="62" spans="1:10" ht="12.75">
      <c r="A62" s="631"/>
      <c r="B62" s="631"/>
      <c r="C62" s="631"/>
      <c r="D62" s="636"/>
      <c r="E62" s="631"/>
      <c r="F62" s="631"/>
      <c r="G62" s="631"/>
      <c r="H62" s="631"/>
      <c r="I62" s="631"/>
      <c r="J62" s="631"/>
    </row>
    <row r="63" spans="1:10" ht="12.75">
      <c r="A63" s="631"/>
      <c r="B63" s="638" t="s">
        <v>142</v>
      </c>
      <c r="C63" s="631"/>
      <c r="D63" s="631"/>
      <c r="E63" s="631"/>
      <c r="F63" s="639" t="s">
        <v>161</v>
      </c>
      <c r="G63" s="639"/>
      <c r="H63" s="639"/>
      <c r="I63" s="639"/>
      <c r="J63" s="639"/>
    </row>
    <row r="64" spans="1:10" ht="12.75">
      <c r="A64" s="631"/>
      <c r="B64" s="639" t="s">
        <v>162</v>
      </c>
      <c r="C64" s="631"/>
      <c r="D64" s="631"/>
      <c r="E64" s="631"/>
      <c r="F64" s="639" t="s">
        <v>163</v>
      </c>
      <c r="G64" s="639"/>
      <c r="H64" s="639"/>
      <c r="I64" s="639"/>
      <c r="J64" s="639"/>
    </row>
    <row r="65" spans="1:10" ht="12.75">
      <c r="A65" s="631"/>
      <c r="B65" s="640" t="s">
        <v>164</v>
      </c>
      <c r="C65" s="631"/>
      <c r="D65" s="631"/>
      <c r="E65" s="631"/>
      <c r="F65" s="639" t="s">
        <v>165</v>
      </c>
      <c r="G65" s="639"/>
      <c r="H65" s="639"/>
      <c r="I65" s="639"/>
      <c r="J65" s="639"/>
    </row>
    <row r="66" spans="1:10" ht="12.75">
      <c r="A66" s="631"/>
      <c r="B66" s="631"/>
      <c r="C66" s="631"/>
      <c r="D66" s="640"/>
      <c r="E66" s="631"/>
      <c r="F66" s="631"/>
      <c r="G66" s="631"/>
      <c r="H66" s="631"/>
      <c r="I66" s="631"/>
      <c r="J66" s="631"/>
    </row>
    <row r="67" spans="1:10" ht="12.75">
      <c r="A67" s="631"/>
      <c r="B67" s="639" t="s">
        <v>166</v>
      </c>
      <c r="C67" s="639"/>
      <c r="D67" s="639" t="s">
        <v>167</v>
      </c>
      <c r="E67" s="639"/>
      <c r="F67" s="639"/>
      <c r="G67" s="639"/>
      <c r="H67" s="639" t="s">
        <v>168</v>
      </c>
      <c r="I67" s="636" t="s">
        <v>169</v>
      </c>
      <c r="J67" s="631"/>
    </row>
    <row r="68" spans="1:10" ht="12.75">
      <c r="A68" s="631"/>
      <c r="B68" s="639"/>
      <c r="C68" s="639"/>
      <c r="D68" s="639" t="s">
        <v>170</v>
      </c>
      <c r="E68" s="639"/>
      <c r="F68" s="639"/>
      <c r="G68" s="639"/>
      <c r="H68" s="639" t="s">
        <v>171</v>
      </c>
      <c r="I68" s="631"/>
      <c r="J68" s="631"/>
    </row>
    <row r="69" spans="2:8" ht="12.75">
      <c r="B69" s="14"/>
      <c r="C69" s="14"/>
      <c r="D69" s="14"/>
      <c r="E69" s="14"/>
      <c r="F69" s="14"/>
      <c r="G69" s="14"/>
      <c r="H69" s="14"/>
    </row>
    <row r="70" spans="2:8" ht="12.75">
      <c r="B70" s="14"/>
      <c r="C70" s="14"/>
      <c r="D70" s="14"/>
      <c r="E70" s="14"/>
      <c r="F70" s="14"/>
      <c r="G70" s="14"/>
      <c r="H70" s="14"/>
    </row>
    <row r="71" spans="2:8" ht="12.75">
      <c r="B71" s="14"/>
      <c r="C71" s="14"/>
      <c r="D71" s="14"/>
      <c r="E71" s="14"/>
      <c r="F71" s="14"/>
      <c r="G71" s="14"/>
      <c r="H71" s="14"/>
    </row>
    <row r="72" ht="12.75">
      <c r="D72" s="14"/>
    </row>
  </sheetData>
  <sheetProtection password="CE2A" sheet="1" objects="1" scenarios="1"/>
  <hyperlinks>
    <hyperlink ref="I58" r:id="rId1" display="www.centex.hu"/>
    <hyperlink ref="B63" r:id="rId2" display="info@centex.hu"/>
  </hyperlinks>
  <printOptions/>
  <pageMargins left="0.75" right="0.75" top="1" bottom="1" header="0.5118055555555556" footer="0.5118055555555556"/>
  <pageSetup horizontalDpi="300" verticalDpi="300" orientation="portrait" paperSize="9" scale="80" r:id="rId3"/>
</worksheet>
</file>

<file path=xl/worksheets/sheet2.xml><?xml version="1.0" encoding="utf-8"?>
<worksheet xmlns="http://schemas.openxmlformats.org/spreadsheetml/2006/main" xmlns:r="http://schemas.openxmlformats.org/officeDocument/2006/relationships">
  <dimension ref="A1:ED199"/>
  <sheetViews>
    <sheetView zoomScalePageLayoutView="0" workbookViewId="0" topLeftCell="B65536">
      <selection activeCell="B7" sqref="A1:IV16384"/>
    </sheetView>
  </sheetViews>
  <sheetFormatPr defaultColWidth="9.140625" defaultRowHeight="12.75" zeroHeight="1"/>
  <cols>
    <col min="1" max="1" width="0" style="15" hidden="1" customWidth="1"/>
    <col min="2" max="2" width="18.140625" style="49" customWidth="1"/>
    <col min="3" max="3" width="3.28125" style="49" customWidth="1"/>
    <col min="4" max="4" width="48.00390625" style="15" customWidth="1"/>
    <col min="5" max="5" width="0" style="15" hidden="1" customWidth="1"/>
    <col min="6" max="6" width="14.00390625" style="15" customWidth="1"/>
    <col min="7" max="7" width="20.00390625" style="15" customWidth="1"/>
    <col min="8" max="10" width="13.28125" style="15" customWidth="1"/>
    <col min="11" max="11" width="17.28125" style="15" customWidth="1"/>
    <col min="12" max="12" width="13.7109375" style="15" hidden="1" customWidth="1"/>
    <col min="13" max="126" width="13.28125" style="15" hidden="1" customWidth="1"/>
    <col min="127" max="127" width="13.28125" style="15" customWidth="1"/>
    <col min="128" max="128" width="9.57421875" style="15" customWidth="1"/>
    <col min="129" max="16384" width="9.140625" style="15" customWidth="1"/>
  </cols>
  <sheetData>
    <row r="1" spans="2:128" ht="12.75" hidden="1">
      <c r="B1" s="28"/>
      <c r="C1" s="28"/>
      <c r="D1" s="28"/>
      <c r="E1" s="28"/>
      <c r="F1" s="28"/>
      <c r="G1" s="28"/>
      <c r="H1" s="17"/>
      <c r="I1" s="50"/>
      <c r="J1" s="50"/>
      <c r="K1" s="51"/>
      <c r="L1" s="51"/>
      <c r="M1" s="51"/>
      <c r="N1" s="51"/>
      <c r="O1" s="51"/>
      <c r="P1" s="51"/>
      <c r="Q1" s="51"/>
      <c r="R1" s="17"/>
      <c r="S1" s="52"/>
      <c r="T1" s="52"/>
      <c r="U1" s="52"/>
      <c r="V1" s="52"/>
      <c r="W1" s="52"/>
      <c r="X1" s="52"/>
      <c r="Y1" s="17"/>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row>
    <row r="2" spans="2:127" ht="18" hidden="1">
      <c r="B2" s="53"/>
      <c r="C2" s="53"/>
      <c r="D2" s="54" t="s">
        <v>462</v>
      </c>
      <c r="E2" s="54"/>
      <c r="F2" s="54"/>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row>
    <row r="3" spans="2:127" ht="18" hidden="1">
      <c r="B3" s="53"/>
      <c r="C3" s="53"/>
      <c r="D3" s="54"/>
      <c r="E3" s="54"/>
      <c r="F3" s="54"/>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row>
    <row r="4" spans="2:127" ht="15" hidden="1">
      <c r="B4" s="53"/>
      <c r="C4" s="53"/>
      <c r="D4" s="55" t="s">
        <v>463</v>
      </c>
      <c r="E4" s="56"/>
      <c r="F4" s="56"/>
      <c r="G4" s="57"/>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row>
    <row r="5" spans="2:127" ht="45.75" customHeight="1" hidden="1">
      <c r="B5" s="53"/>
      <c r="C5" s="53"/>
      <c r="D5" s="715" t="s">
        <v>464</v>
      </c>
      <c r="E5" s="715"/>
      <c r="F5" s="715"/>
      <c r="G5" s="58">
        <f>G6-G7-G8-K6-K7-K8-K9</f>
        <v>0</v>
      </c>
      <c r="H5" s="20"/>
      <c r="I5" s="59" t="s">
        <v>465</v>
      </c>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row>
    <row r="6" spans="2:127" ht="45.75" customHeight="1" hidden="1">
      <c r="B6" s="53"/>
      <c r="C6" s="53"/>
      <c r="D6" s="716" t="s">
        <v>466</v>
      </c>
      <c r="E6" s="716"/>
      <c r="F6" s="716"/>
      <c r="G6" s="60"/>
      <c r="H6" s="717" t="s">
        <v>467</v>
      </c>
      <c r="I6" s="717"/>
      <c r="J6" s="717"/>
      <c r="K6" s="61"/>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row>
    <row r="7" spans="2:127" ht="36.75" customHeight="1" hidden="1">
      <c r="B7" s="53"/>
      <c r="C7" s="53"/>
      <c r="D7" s="718" t="s">
        <v>468</v>
      </c>
      <c r="E7" s="718"/>
      <c r="F7" s="718"/>
      <c r="G7" s="62"/>
      <c r="H7" s="719" t="s">
        <v>469</v>
      </c>
      <c r="I7" s="719"/>
      <c r="J7" s="719"/>
      <c r="K7" s="63"/>
      <c r="L7" s="64"/>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row>
    <row r="8" spans="2:127" ht="35.25" customHeight="1" hidden="1">
      <c r="B8" s="53"/>
      <c r="C8" s="53"/>
      <c r="D8" s="720" t="s">
        <v>470</v>
      </c>
      <c r="E8" s="720"/>
      <c r="F8" s="720"/>
      <c r="G8" s="65"/>
      <c r="H8" s="721"/>
      <c r="I8" s="721"/>
      <c r="J8" s="721"/>
      <c r="K8" s="66"/>
      <c r="L8" s="64"/>
      <c r="M8" s="20"/>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row>
    <row r="9" spans="2:127" ht="12.75" customHeight="1" hidden="1">
      <c r="B9" s="53"/>
      <c r="C9" s="53"/>
      <c r="D9" s="722"/>
      <c r="E9" s="722"/>
      <c r="F9" s="722"/>
      <c r="G9" s="67"/>
      <c r="H9" s="721"/>
      <c r="I9" s="721"/>
      <c r="J9" s="721"/>
      <c r="K9" s="68"/>
      <c r="L9" s="64"/>
      <c r="M9" s="20"/>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row>
    <row r="10" spans="2:127" ht="12.75" hidden="1">
      <c r="B10" s="53"/>
      <c r="C10" s="53"/>
      <c r="D10" s="69"/>
      <c r="E10" s="20"/>
      <c r="F10" s="20"/>
      <c r="G10" s="20"/>
      <c r="H10" s="20"/>
      <c r="I10" s="20"/>
      <c r="J10" s="20"/>
      <c r="K10" s="20"/>
      <c r="L10" s="20"/>
      <c r="M10" s="20"/>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row>
    <row r="11" spans="2:127" ht="12.75" hidden="1">
      <c r="B11" s="53"/>
      <c r="C11" s="53"/>
      <c r="D11" s="723" t="s">
        <v>471</v>
      </c>
      <c r="E11" s="723"/>
      <c r="F11" s="723"/>
      <c r="G11" s="70"/>
      <c r="H11" s="20"/>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row>
    <row r="12" spans="2:127" ht="12.75" hidden="1">
      <c r="B12" s="53"/>
      <c r="C12" s="53"/>
      <c r="D12" s="723" t="s">
        <v>472</v>
      </c>
      <c r="E12" s="723"/>
      <c r="F12" s="723"/>
      <c r="G12" s="70"/>
      <c r="H12" s="20"/>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row>
    <row r="13" spans="2:127" ht="12.75" hidden="1">
      <c r="B13" s="53"/>
      <c r="C13" s="53"/>
      <c r="D13" s="723" t="s">
        <v>473</v>
      </c>
      <c r="E13" s="723"/>
      <c r="F13" s="723"/>
      <c r="G13" s="71"/>
      <c r="H13" s="38"/>
      <c r="I13" s="72"/>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row>
    <row r="14" spans="2:127" ht="12.75" hidden="1">
      <c r="B14" s="53"/>
      <c r="C14" s="53"/>
      <c r="D14" s="723" t="s">
        <v>474</v>
      </c>
      <c r="E14" s="723"/>
      <c r="F14" s="723"/>
      <c r="G14" s="70"/>
      <c r="H14" s="20"/>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row>
    <row r="15" spans="2:127" ht="12.75" hidden="1">
      <c r="B15" s="53"/>
      <c r="C15" s="53"/>
      <c r="D15" s="73"/>
      <c r="E15" s="74"/>
      <c r="F15" s="74"/>
      <c r="G15" s="75"/>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row>
    <row r="16" spans="2:127" ht="28.5" customHeight="1" hidden="1">
      <c r="B16" s="53"/>
      <c r="C16" s="53"/>
      <c r="D16" s="725" t="s">
        <v>475</v>
      </c>
      <c r="E16" s="725"/>
      <c r="F16" s="725"/>
      <c r="G16" s="76">
        <f>'2. oldal'!H23</f>
        <v>0</v>
      </c>
      <c r="H16" s="77">
        <f>G5-G11-G12-G14-G16</f>
        <v>0</v>
      </c>
      <c r="I16" s="78">
        <f>IF(H16=0,"","Általánostól eltérő adómegállapítás")</f>
      </c>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row>
    <row r="17" spans="2:127" ht="26.25" customHeight="1" hidden="1">
      <c r="B17" s="53"/>
      <c r="C17" s="53"/>
      <c r="D17" s="725" t="s">
        <v>476</v>
      </c>
      <c r="E17" s="725"/>
      <c r="F17" s="725"/>
      <c r="G17" s="70">
        <v>0</v>
      </c>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row>
    <row r="18" spans="2:127" ht="26.25" customHeight="1" hidden="1">
      <c r="B18" s="53"/>
      <c r="C18" s="53"/>
      <c r="D18" s="725" t="s">
        <v>477</v>
      </c>
      <c r="E18" s="725"/>
      <c r="F18" s="725"/>
      <c r="G18" s="79">
        <v>0</v>
      </c>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row>
    <row r="19" spans="2:127" ht="26.25" customHeight="1" hidden="1">
      <c r="B19" s="53"/>
      <c r="C19" s="53"/>
      <c r="D19" s="725" t="s">
        <v>478</v>
      </c>
      <c r="E19" s="725"/>
      <c r="F19" s="725"/>
      <c r="G19" s="79">
        <v>0</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row>
    <row r="20" spans="2:127" ht="12.75" customHeight="1" hidden="1">
      <c r="B20" s="53"/>
      <c r="C20" s="53"/>
      <c r="D20" s="80"/>
      <c r="E20" s="81"/>
      <c r="F20" s="81"/>
      <c r="G20" s="79"/>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row>
    <row r="21" spans="2:127" ht="27" customHeight="1" hidden="1">
      <c r="B21" s="72"/>
      <c r="C21" s="53"/>
      <c r="D21" s="724" t="s">
        <v>479</v>
      </c>
      <c r="E21" s="724"/>
      <c r="F21" s="724"/>
      <c r="G21" s="82">
        <f>G16-G17-G18+G19</f>
        <v>0</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row>
    <row r="22" spans="1:127" s="586" customFormat="1" ht="12.75" hidden="1">
      <c r="A22" s="586">
        <v>1</v>
      </c>
      <c r="B22" s="587" t="s">
        <v>480</v>
      </c>
      <c r="C22" s="588"/>
      <c r="D22" s="589"/>
      <c r="E22" s="589"/>
      <c r="F22" s="590">
        <f>IF(alapadatok!$B26=0,"",1)</f>
        <v>1</v>
      </c>
      <c r="G22" s="590">
        <f>IF(alapadatok!$B27=0,"",1)</f>
      </c>
      <c r="H22" s="590">
        <f>IF(alapadatok!$B28=0,"",1)</f>
      </c>
      <c r="I22" s="590">
        <f>IF(alapadatok!$B29=0,"",1)</f>
      </c>
      <c r="J22" s="590">
        <f>IF(alapadatok!$B30=0,"",1)</f>
      </c>
      <c r="K22" s="590">
        <f>IF(alapadatok!$B31=0,"",1)</f>
      </c>
      <c r="L22" s="590">
        <f>IF(alapadatok!$B32=0,"",1)</f>
      </c>
      <c r="M22" s="590">
        <f>IF(alapadatok!$B33=0,"",1)</f>
      </c>
      <c r="N22" s="590">
        <f>IF(alapadatok!$B34=0,"",1)</f>
      </c>
      <c r="O22" s="590">
        <f>IF(alapadatok!$B35=0,"",1)</f>
      </c>
      <c r="P22" s="590">
        <f>IF(alapadatok!$B36=0,"",1)</f>
      </c>
      <c r="Q22" s="590">
        <f>IF(alapadatok!$B37=0,"",1)</f>
      </c>
      <c r="R22" s="590">
        <f>IF(alapadatok!$B38=0,"",1)</f>
      </c>
      <c r="S22" s="590">
        <f>IF(alapadatok!$B39=0,"",1)</f>
      </c>
      <c r="T22" s="590">
        <f>IF(alapadatok!$B40=0,"",1)</f>
      </c>
      <c r="U22" s="590">
        <f>IF(alapadatok!$B41=0,"",1)</f>
      </c>
      <c r="V22" s="590">
        <f>IF(alapadatok!$B42=0,"",1)</f>
      </c>
      <c r="W22" s="590">
        <f>IF(alapadatok!$B43=0,"",1)</f>
      </c>
      <c r="X22" s="590">
        <f>IF(alapadatok!$B44=0,"",1)</f>
      </c>
      <c r="Y22" s="590">
        <f>IF(alapadatok!$B45=0,"",1)</f>
      </c>
      <c r="Z22" s="590">
        <f>IF(alapadatok!$B46=0,"",1)</f>
      </c>
      <c r="AA22" s="590">
        <f>IF(alapadatok!$B47=0,"",1)</f>
      </c>
      <c r="AB22" s="590">
        <f>IF(alapadatok!$B48=0,"",1)</f>
      </c>
      <c r="AC22" s="590">
        <f>IF(alapadatok!$B49=0,"",1)</f>
      </c>
      <c r="AD22" s="590">
        <f>IF(alapadatok!$B50=0,"",1)</f>
      </c>
      <c r="AE22" s="590">
        <f>IF(alapadatok!$B51=0,"",1)</f>
      </c>
      <c r="AF22" s="590">
        <f>IF(alapadatok!$B52=0,"",1)</f>
      </c>
      <c r="AG22" s="590">
        <f>IF(alapadatok!$B53=0,"",1)</f>
      </c>
      <c r="AH22" s="590">
        <f>IF(alapadatok!$B54=0,"",1)</f>
      </c>
      <c r="AI22" s="590">
        <f>IF(alapadatok!$B55=0,"",1)</f>
      </c>
      <c r="AJ22" s="590">
        <f>IF(alapadatok!$B56=0,"",1)</f>
      </c>
      <c r="AK22" s="590">
        <f>IF(alapadatok!$B57=0,"",1)</f>
      </c>
      <c r="AL22" s="590">
        <f>IF(alapadatok!$B58=0,"",1)</f>
      </c>
      <c r="AM22" s="590">
        <f>IF(alapadatok!$B59=0,"",1)</f>
      </c>
      <c r="AN22" s="590">
        <f>IF(alapadatok!$B60=0,"",1)</f>
      </c>
      <c r="AO22" s="590">
        <f>IF(alapadatok!$B61=0,"",1)</f>
      </c>
      <c r="AP22" s="590">
        <f>IF(alapadatok!$B62=0,"",1)</f>
      </c>
      <c r="AQ22" s="590">
        <f>IF(alapadatok!$B62=0,"",1)</f>
      </c>
      <c r="AR22" s="590">
        <f>IF(alapadatok!$B64=0,"",1)</f>
      </c>
      <c r="AS22" s="590">
        <f>IF(alapadatok!$B65=0,"",1)</f>
      </c>
      <c r="AT22" s="590">
        <f>IF(alapadatok!$B66=0,"",1)</f>
      </c>
      <c r="AU22" s="590">
        <f>IF(alapadatok!$B67=0,"",1)</f>
      </c>
      <c r="AV22" s="590">
        <f>IF(alapadatok!$B68=0,"",1)</f>
      </c>
      <c r="AW22" s="590">
        <f>IF(alapadatok!$B69=0,"",1)</f>
      </c>
      <c r="AX22" s="590">
        <f>IF(alapadatok!$B70=0,"",1)</f>
      </c>
      <c r="AY22" s="590">
        <f>IF(alapadatok!$B71=0,"",1)</f>
      </c>
      <c r="AZ22" s="590">
        <f>IF(alapadatok!$B72=0,"",1)</f>
      </c>
      <c r="BA22" s="590">
        <f>IF(alapadatok!$B73=0,"",1)</f>
      </c>
      <c r="BB22" s="590">
        <f>IF(alapadatok!$B74=0,"",1)</f>
      </c>
      <c r="BC22" s="590">
        <f>IF(alapadatok!$B75=0,"",1)</f>
      </c>
      <c r="BD22" s="590">
        <f>IF(alapadatok!$B76=0,"",1)</f>
      </c>
      <c r="BE22" s="590">
        <f>IF(alapadatok!$B77=0,"",1)</f>
      </c>
      <c r="BF22" s="590">
        <f>IF(alapadatok!$B78=0,"",1)</f>
      </c>
      <c r="BG22" s="590">
        <f>IF(alapadatok!$B79=0,"",1)</f>
      </c>
      <c r="BH22" s="590">
        <f>IF(alapadatok!$B80=0,"",1)</f>
      </c>
      <c r="BI22" s="590">
        <f>IF(alapadatok!$B81=0,"",1)</f>
      </c>
      <c r="BJ22" s="590">
        <f>IF(alapadatok!$B82=0,"",1)</f>
      </c>
      <c r="BK22" s="590">
        <f>IF(alapadatok!$B83=0,"",1)</f>
      </c>
      <c r="BL22" s="590">
        <f>IF(alapadatok!$B84=0,"",1)</f>
      </c>
      <c r="BM22" s="590">
        <f>IF(alapadatok!$B85=0,"",1)</f>
      </c>
      <c r="BN22" s="590">
        <f>IF(alapadatok!$B86=0,"",1)</f>
      </c>
      <c r="BO22" s="590">
        <f>IF(alapadatok!$B87=0,"",1)</f>
      </c>
      <c r="BP22" s="590">
        <f>IF(alapadatok!$B88=0,"",1)</f>
      </c>
      <c r="BQ22" s="590">
        <f>IF(alapadatok!$B89=0,"",1)</f>
      </c>
      <c r="BR22" s="590">
        <f>IF(alapadatok!$B90=0,"",1)</f>
      </c>
      <c r="BS22" s="590">
        <f>IF(alapadatok!$B91=0,"",1)</f>
      </c>
      <c r="BT22" s="590">
        <f>IF(alapadatok!$B92=0,"",1)</f>
      </c>
      <c r="BU22" s="590">
        <f>IF(alapadatok!$B93=0,"",1)</f>
      </c>
      <c r="BV22" s="590">
        <f>IF(alapadatok!$B94=0,"",1)</f>
      </c>
      <c r="BW22" s="590">
        <f>IF(alapadatok!$B95=0,"",1)</f>
      </c>
      <c r="BX22" s="590">
        <f>IF(alapadatok!$B96=0,"",1)</f>
      </c>
      <c r="BY22" s="590">
        <f>IF(alapadatok!$B97=0,"",1)</f>
      </c>
      <c r="BZ22" s="590">
        <f>IF(alapadatok!$B97=0,"",1)</f>
      </c>
      <c r="CA22" s="590">
        <f>IF(alapadatok!$B99=0,"",1)</f>
      </c>
      <c r="CB22" s="590">
        <f>IF(alapadatok!$B100=0,"",1)</f>
      </c>
      <c r="CC22" s="590">
        <f>IF(alapadatok!$B101=0,"",1)</f>
      </c>
      <c r="CD22" s="590">
        <f>IF(alapadatok!$B102=0,"",1)</f>
      </c>
      <c r="CE22" s="590">
        <f>IF(alapadatok!$B103=0,"",1)</f>
      </c>
      <c r="CF22" s="590">
        <f>IF(alapadatok!$B104=0,"",1)</f>
      </c>
      <c r="CG22" s="590">
        <f>IF(alapadatok!$B105=0,"",1)</f>
      </c>
      <c r="CH22" s="590">
        <f>IF(alapadatok!$B106=0,"",1)</f>
      </c>
      <c r="CI22" s="590">
        <f>IF(alapadatok!$B107=0,"",1)</f>
      </c>
      <c r="CJ22" s="590">
        <f>IF(alapadatok!$B108=0,"",1)</f>
      </c>
      <c r="CK22" s="590">
        <f>IF(alapadatok!$B109=0,"",1)</f>
      </c>
      <c r="CL22" s="590">
        <f>IF(alapadatok!$B110=0,"",1)</f>
      </c>
      <c r="CM22" s="590">
        <f>IF(alapadatok!$B111=0,"",1)</f>
      </c>
      <c r="CN22" s="590">
        <f>IF(alapadatok!$B112=0,"",1)</f>
      </c>
      <c r="CO22" s="590">
        <f>IF(alapadatok!$B113=0,"",1)</f>
      </c>
      <c r="CP22" s="590">
        <f>IF(alapadatok!$B114=0,"",1)</f>
      </c>
      <c r="CQ22" s="590">
        <f>IF(alapadatok!$B115=0,"",1)</f>
      </c>
      <c r="CR22" s="590">
        <f>IF(alapadatok!$B116=0,"",1)</f>
      </c>
      <c r="CS22" s="590">
        <f>IF(alapadatok!$B117=0,"",1)</f>
      </c>
      <c r="CT22" s="590">
        <f>IF(alapadatok!$B118=0,"",1)</f>
      </c>
      <c r="CU22" s="590">
        <f>IF(alapadatok!$B119=0,"",1)</f>
      </c>
      <c r="CV22" s="590">
        <f>IF(alapadatok!$B120=0,"",1)</f>
      </c>
      <c r="CW22" s="590">
        <f>IF(alapadatok!$B121=0,"",1)</f>
      </c>
      <c r="CX22" s="590">
        <f>IF(alapadatok!$B122=0,"",1)</f>
      </c>
      <c r="CY22" s="590">
        <f>IF(alapadatok!$B123=0,"",1)</f>
      </c>
      <c r="CZ22" s="590">
        <f>IF(alapadatok!$B124=0,"",1)</f>
      </c>
      <c r="DA22" s="590">
        <f>IF(alapadatok!$B125=0,"",1)</f>
      </c>
      <c r="DB22" s="590">
        <f>IF(alapadatok!$B126=0,"",1)</f>
      </c>
      <c r="DC22" s="590">
        <f>IF(alapadatok!$B127=0,"",1)</f>
      </c>
      <c r="DD22" s="590">
        <f>IF(alapadatok!$B128=0,"",1)</f>
      </c>
      <c r="DE22" s="590">
        <f>IF(alapadatok!$B129=0,"",1)</f>
      </c>
      <c r="DF22" s="590">
        <f>IF(alapadatok!$B130=0,"",1)</f>
      </c>
      <c r="DG22" s="590">
        <f>IF(alapadatok!$B131=0,"",1)</f>
      </c>
      <c r="DH22" s="590">
        <f>IF(alapadatok!$B132=0,"",1)</f>
      </c>
      <c r="DI22" s="590">
        <f>IF(alapadatok!$B133=0,"",1)</f>
      </c>
      <c r="DJ22" s="590">
        <f>IF(alapadatok!$B134=0,"",1)</f>
      </c>
      <c r="DK22" s="590">
        <f>IF(alapadatok!$B135=0,"",1)</f>
      </c>
      <c r="DL22" s="590">
        <f>IF(alapadatok!$B136=0,"",1)</f>
      </c>
      <c r="DM22" s="590">
        <f>IF(alapadatok!$B137=0,"",1)</f>
      </c>
      <c r="DN22" s="590">
        <f>IF(alapadatok!$B138=0,"",1)</f>
      </c>
      <c r="DO22" s="590">
        <f>IF(alapadatok!$B139=0,"",1)</f>
      </c>
      <c r="DP22" s="590">
        <f>IF(alapadatok!$B140=0,"",1)</f>
      </c>
      <c r="DQ22" s="590">
        <f>IF(alapadatok!$B141=0,"",1)</f>
      </c>
      <c r="DR22" s="590">
        <f>IF(alapadatok!$B142=0,"",1)</f>
      </c>
      <c r="DS22" s="590">
        <f>IF(alapadatok!$B143=0,"",1)</f>
      </c>
      <c r="DT22" s="590">
        <f>IF(alapadatok!$B144=0,"",1)</f>
      </c>
      <c r="DU22" s="590">
        <f>IF(alapadatok!$B145=0,"",1)</f>
      </c>
      <c r="DV22" s="590">
        <f>IF(alapadatok!$B146=0,"",1)</f>
      </c>
      <c r="DW22" s="591"/>
    </row>
    <row r="23" spans="1:127" s="84" customFormat="1" ht="19.5" customHeight="1" hidden="1">
      <c r="A23" s="84">
        <v>2</v>
      </c>
      <c r="B23" s="85" t="str">
        <f>HLOOKUP(1,$F$22:$DV$180,A23)</f>
        <v>Veresegyház Város</v>
      </c>
      <c r="C23" s="86"/>
      <c r="D23" s="87" t="s">
        <v>481</v>
      </c>
      <c r="E23" s="88"/>
      <c r="F23" s="89" t="str">
        <f aca="true" t="shared" si="0" ref="F23:DV23">F29</f>
        <v>Veresegyház Város</v>
      </c>
      <c r="G23" s="89" t="str">
        <f t="shared" si="0"/>
        <v>1</v>
      </c>
      <c r="H23" s="89" t="str">
        <f t="shared" si="0"/>
        <v>2</v>
      </c>
      <c r="I23" s="89" t="str">
        <f t="shared" si="0"/>
        <v>3</v>
      </c>
      <c r="J23" s="89" t="str">
        <f t="shared" si="0"/>
        <v>4</v>
      </c>
      <c r="K23" s="89" t="str">
        <f t="shared" si="0"/>
        <v>5</v>
      </c>
      <c r="L23" s="89" t="str">
        <f t="shared" si="0"/>
        <v>6</v>
      </c>
      <c r="M23" s="89" t="str">
        <f t="shared" si="0"/>
        <v>7</v>
      </c>
      <c r="N23" s="89" t="str">
        <f t="shared" si="0"/>
        <v>8</v>
      </c>
      <c r="O23" s="89" t="str">
        <f t="shared" si="0"/>
        <v>9</v>
      </c>
      <c r="P23" s="89" t="str">
        <f t="shared" si="0"/>
        <v>10</v>
      </c>
      <c r="Q23" s="89" t="str">
        <f t="shared" si="0"/>
        <v>11</v>
      </c>
      <c r="R23" s="89" t="str">
        <f t="shared" si="0"/>
        <v>12</v>
      </c>
      <c r="S23" s="89" t="str">
        <f t="shared" si="0"/>
        <v>13</v>
      </c>
      <c r="T23" s="89" t="str">
        <f t="shared" si="0"/>
        <v>14</v>
      </c>
      <c r="U23" s="89" t="str">
        <f t="shared" si="0"/>
        <v>15</v>
      </c>
      <c r="V23" s="89" t="str">
        <f t="shared" si="0"/>
        <v>16</v>
      </c>
      <c r="W23" s="89" t="str">
        <f t="shared" si="0"/>
        <v>17</v>
      </c>
      <c r="X23" s="89" t="str">
        <f t="shared" si="0"/>
        <v>18</v>
      </c>
      <c r="Y23" s="89" t="str">
        <f t="shared" si="0"/>
        <v>19</v>
      </c>
      <c r="Z23" s="89" t="str">
        <f t="shared" si="0"/>
        <v>20</v>
      </c>
      <c r="AA23" s="89" t="str">
        <f t="shared" si="0"/>
        <v>21</v>
      </c>
      <c r="AB23" s="89" t="str">
        <f t="shared" si="0"/>
        <v>22</v>
      </c>
      <c r="AC23" s="89" t="str">
        <f t="shared" si="0"/>
        <v>23</v>
      </c>
      <c r="AD23" s="89" t="str">
        <f t="shared" si="0"/>
        <v>24</v>
      </c>
      <c r="AE23" s="89" t="str">
        <f t="shared" si="0"/>
        <v>25</v>
      </c>
      <c r="AF23" s="89" t="str">
        <f t="shared" si="0"/>
        <v>26</v>
      </c>
      <c r="AG23" s="89" t="str">
        <f t="shared" si="0"/>
        <v>27</v>
      </c>
      <c r="AH23" s="89" t="str">
        <f t="shared" si="0"/>
        <v>28</v>
      </c>
      <c r="AI23" s="89" t="str">
        <f t="shared" si="0"/>
        <v>29</v>
      </c>
      <c r="AJ23" s="89" t="str">
        <f t="shared" si="0"/>
        <v>30</v>
      </c>
      <c r="AK23" s="89" t="str">
        <f t="shared" si="0"/>
        <v>31</v>
      </c>
      <c r="AL23" s="89" t="str">
        <f t="shared" si="0"/>
        <v>32</v>
      </c>
      <c r="AM23" s="89" t="str">
        <f t="shared" si="0"/>
        <v>33</v>
      </c>
      <c r="AN23" s="89" t="str">
        <f t="shared" si="0"/>
        <v>34</v>
      </c>
      <c r="AO23" s="89" t="str">
        <f t="shared" si="0"/>
        <v>35</v>
      </c>
      <c r="AP23" s="89" t="str">
        <f t="shared" si="0"/>
        <v>36</v>
      </c>
      <c r="AQ23" s="89" t="str">
        <f t="shared" si="0"/>
        <v>37</v>
      </c>
      <c r="AR23" s="89" t="str">
        <f t="shared" si="0"/>
        <v>38</v>
      </c>
      <c r="AS23" s="89" t="str">
        <f t="shared" si="0"/>
        <v>39</v>
      </c>
      <c r="AT23" s="89" t="str">
        <f t="shared" si="0"/>
        <v>40</v>
      </c>
      <c r="AU23" s="89" t="str">
        <f t="shared" si="0"/>
        <v>41</v>
      </c>
      <c r="AV23" s="89" t="str">
        <f t="shared" si="0"/>
        <v>42</v>
      </c>
      <c r="AW23" s="89" t="str">
        <f t="shared" si="0"/>
        <v>43</v>
      </c>
      <c r="AX23" s="89" t="str">
        <f t="shared" si="0"/>
        <v>44</v>
      </c>
      <c r="AY23" s="89" t="str">
        <f t="shared" si="0"/>
        <v>45</v>
      </c>
      <c r="AZ23" s="89" t="str">
        <f t="shared" si="0"/>
        <v>46</v>
      </c>
      <c r="BA23" s="89" t="str">
        <f t="shared" si="0"/>
        <v>47</v>
      </c>
      <c r="BB23" s="89" t="str">
        <f t="shared" si="0"/>
        <v>48</v>
      </c>
      <c r="BC23" s="89" t="str">
        <f t="shared" si="0"/>
        <v>49</v>
      </c>
      <c r="BD23" s="89" t="str">
        <f t="shared" si="0"/>
        <v>50</v>
      </c>
      <c r="BE23" s="89" t="str">
        <f t="shared" si="0"/>
        <v>51</v>
      </c>
      <c r="BF23" s="89" t="str">
        <f t="shared" si="0"/>
        <v>52</v>
      </c>
      <c r="BG23" s="89" t="str">
        <f t="shared" si="0"/>
        <v>53</v>
      </c>
      <c r="BH23" s="89" t="str">
        <f t="shared" si="0"/>
        <v>54</v>
      </c>
      <c r="BI23" s="89" t="str">
        <f t="shared" si="0"/>
        <v>55</v>
      </c>
      <c r="BJ23" s="89" t="str">
        <f t="shared" si="0"/>
        <v>56</v>
      </c>
      <c r="BK23" s="89" t="str">
        <f t="shared" si="0"/>
        <v>57</v>
      </c>
      <c r="BL23" s="89" t="str">
        <f t="shared" si="0"/>
        <v>58</v>
      </c>
      <c r="BM23" s="89" t="str">
        <f t="shared" si="0"/>
        <v>59</v>
      </c>
      <c r="BN23" s="89" t="str">
        <f t="shared" si="0"/>
        <v>60</v>
      </c>
      <c r="BO23" s="89" t="str">
        <f t="shared" si="0"/>
        <v>61</v>
      </c>
      <c r="BP23" s="89" t="str">
        <f t="shared" si="0"/>
        <v>62</v>
      </c>
      <c r="BQ23" s="89" t="str">
        <f t="shared" si="0"/>
        <v>63</v>
      </c>
      <c r="BR23" s="89" t="str">
        <f t="shared" si="0"/>
        <v>64</v>
      </c>
      <c r="BS23" s="89" t="str">
        <f t="shared" si="0"/>
        <v>65</v>
      </c>
      <c r="BT23" s="89" t="str">
        <f t="shared" si="0"/>
        <v>66</v>
      </c>
      <c r="BU23" s="89" t="str">
        <f t="shared" si="0"/>
        <v>67</v>
      </c>
      <c r="BV23" s="89" t="str">
        <f t="shared" si="0"/>
        <v>68</v>
      </c>
      <c r="BW23" s="89" t="str">
        <f t="shared" si="0"/>
        <v>69</v>
      </c>
      <c r="BX23" s="89" t="str">
        <f t="shared" si="0"/>
        <v>70</v>
      </c>
      <c r="BY23" s="89" t="str">
        <f t="shared" si="0"/>
        <v>71</v>
      </c>
      <c r="BZ23" s="89" t="str">
        <f t="shared" si="0"/>
        <v>72</v>
      </c>
      <c r="CA23" s="89" t="str">
        <f t="shared" si="0"/>
        <v>73</v>
      </c>
      <c r="CB23" s="89" t="str">
        <f t="shared" si="0"/>
        <v>74</v>
      </c>
      <c r="CC23" s="89" t="str">
        <f t="shared" si="0"/>
        <v>75</v>
      </c>
      <c r="CD23" s="89" t="str">
        <f t="shared" si="0"/>
        <v>76</v>
      </c>
      <c r="CE23" s="89" t="str">
        <f t="shared" si="0"/>
        <v>77</v>
      </c>
      <c r="CF23" s="89" t="str">
        <f t="shared" si="0"/>
        <v>78</v>
      </c>
      <c r="CG23" s="89" t="str">
        <f t="shared" si="0"/>
        <v>79</v>
      </c>
      <c r="CH23" s="89" t="str">
        <f t="shared" si="0"/>
        <v>80</v>
      </c>
      <c r="CI23" s="89" t="str">
        <f t="shared" si="0"/>
        <v>81</v>
      </c>
      <c r="CJ23" s="89" t="str">
        <f t="shared" si="0"/>
        <v>82</v>
      </c>
      <c r="CK23" s="89" t="str">
        <f t="shared" si="0"/>
        <v>83</v>
      </c>
      <c r="CL23" s="89" t="str">
        <f t="shared" si="0"/>
        <v>84</v>
      </c>
      <c r="CM23" s="89" t="str">
        <f t="shared" si="0"/>
        <v>85</v>
      </c>
      <c r="CN23" s="89" t="str">
        <f t="shared" si="0"/>
        <v>86</v>
      </c>
      <c r="CO23" s="89" t="str">
        <f t="shared" si="0"/>
        <v>87</v>
      </c>
      <c r="CP23" s="89" t="str">
        <f t="shared" si="0"/>
        <v>88</v>
      </c>
      <c r="CQ23" s="89" t="str">
        <f t="shared" si="0"/>
        <v>89</v>
      </c>
      <c r="CR23" s="89" t="str">
        <f t="shared" si="0"/>
        <v>90</v>
      </c>
      <c r="CS23" s="89" t="str">
        <f t="shared" si="0"/>
        <v>91</v>
      </c>
      <c r="CT23" s="89" t="str">
        <f t="shared" si="0"/>
        <v>92</v>
      </c>
      <c r="CU23" s="89" t="str">
        <f t="shared" si="0"/>
        <v>93</v>
      </c>
      <c r="CV23" s="89" t="str">
        <f t="shared" si="0"/>
        <v>94</v>
      </c>
      <c r="CW23" s="89" t="str">
        <f t="shared" si="0"/>
        <v>95</v>
      </c>
      <c r="CX23" s="89" t="str">
        <f t="shared" si="0"/>
        <v>96</v>
      </c>
      <c r="CY23" s="89" t="str">
        <f t="shared" si="0"/>
        <v>97</v>
      </c>
      <c r="CZ23" s="89" t="str">
        <f t="shared" si="0"/>
        <v>98</v>
      </c>
      <c r="DA23" s="89" t="str">
        <f t="shared" si="0"/>
        <v>99</v>
      </c>
      <c r="DB23" s="89" t="str">
        <f t="shared" si="0"/>
        <v>100</v>
      </c>
      <c r="DC23" s="89" t="str">
        <f t="shared" si="0"/>
        <v>101</v>
      </c>
      <c r="DD23" s="89" t="str">
        <f t="shared" si="0"/>
        <v>102</v>
      </c>
      <c r="DE23" s="89" t="str">
        <f t="shared" si="0"/>
        <v>103</v>
      </c>
      <c r="DF23" s="89" t="str">
        <f t="shared" si="0"/>
        <v>104</v>
      </c>
      <c r="DG23" s="89" t="str">
        <f t="shared" si="0"/>
        <v>105</v>
      </c>
      <c r="DH23" s="89" t="str">
        <f t="shared" si="0"/>
        <v>106</v>
      </c>
      <c r="DI23" s="89" t="str">
        <f t="shared" si="0"/>
        <v>107</v>
      </c>
      <c r="DJ23" s="89" t="str">
        <f t="shared" si="0"/>
        <v>108</v>
      </c>
      <c r="DK23" s="89" t="str">
        <f t="shared" si="0"/>
        <v>109</v>
      </c>
      <c r="DL23" s="89" t="str">
        <f t="shared" si="0"/>
        <v>110</v>
      </c>
      <c r="DM23" s="89" t="str">
        <f t="shared" si="0"/>
        <v>111</v>
      </c>
      <c r="DN23" s="89" t="str">
        <f t="shared" si="0"/>
        <v>112</v>
      </c>
      <c r="DO23" s="89" t="str">
        <f t="shared" si="0"/>
        <v>113</v>
      </c>
      <c r="DP23" s="89" t="str">
        <f t="shared" si="0"/>
        <v>114</v>
      </c>
      <c r="DQ23" s="89" t="str">
        <f t="shared" si="0"/>
        <v>115</v>
      </c>
      <c r="DR23" s="89" t="str">
        <f t="shared" si="0"/>
        <v>116</v>
      </c>
      <c r="DS23" s="89" t="str">
        <f t="shared" si="0"/>
        <v>117</v>
      </c>
      <c r="DT23" s="89" t="str">
        <f t="shared" si="0"/>
        <v>118</v>
      </c>
      <c r="DU23" s="89" t="str">
        <f t="shared" si="0"/>
        <v>119</v>
      </c>
      <c r="DV23" s="89" t="str">
        <f t="shared" si="0"/>
        <v>120</v>
      </c>
      <c r="DW23" s="90" t="str">
        <f>DW29</f>
        <v>összesen:</v>
      </c>
    </row>
    <row r="24" spans="1:127" s="46" customFormat="1" ht="12.75" hidden="1">
      <c r="A24" s="46">
        <v>3</v>
      </c>
      <c r="B24" s="85">
        <f>HLOOKUP(1,$F$22:$DV$180,A24)</f>
        <v>0</v>
      </c>
      <c r="C24" s="91"/>
      <c r="D24" s="92" t="s">
        <v>482</v>
      </c>
      <c r="E24" s="93"/>
      <c r="F24" s="94"/>
      <c r="G24" s="94"/>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6"/>
      <c r="DW24" s="97">
        <f>SUM(F24:DV24)</f>
        <v>0</v>
      </c>
    </row>
    <row r="25" spans="1:127" s="46" customFormat="1" ht="12.75" hidden="1">
      <c r="A25" s="15">
        <v>4</v>
      </c>
      <c r="B25" s="85">
        <f>HLOOKUP(1,$F$22:$DV$180,A25)</f>
        <v>0</v>
      </c>
      <c r="C25" s="91"/>
      <c r="D25" s="98" t="s">
        <v>483</v>
      </c>
      <c r="E25" s="99"/>
      <c r="F25" s="100"/>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2"/>
      <c r="DW25" s="103">
        <f>SUM(F25:DV25)</f>
        <v>0</v>
      </c>
    </row>
    <row r="26" spans="1:127" s="23" customFormat="1" ht="12.75" hidden="1">
      <c r="A26" s="15">
        <v>5</v>
      </c>
      <c r="B26" s="85"/>
      <c r="C26" s="53"/>
      <c r="D26" s="20"/>
      <c r="E26" s="20"/>
      <c r="F26" s="83"/>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row>
    <row r="27" spans="1:127" ht="12.75" hidden="1">
      <c r="A27" s="46">
        <v>6</v>
      </c>
      <c r="B27" s="85"/>
      <c r="C27" s="53"/>
      <c r="D27" s="38"/>
      <c r="E27" s="20"/>
      <c r="F27" s="20"/>
      <c r="G27" s="20"/>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row>
    <row r="28" spans="1:127" ht="12.75" hidden="1">
      <c r="A28" s="15">
        <v>7</v>
      </c>
      <c r="B28" s="85"/>
      <c r="C28" s="53"/>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row>
    <row r="29" spans="1:127" s="84" customFormat="1" ht="19.5" customHeight="1" hidden="1">
      <c r="A29" s="84">
        <v>8</v>
      </c>
      <c r="B29" s="85" t="str">
        <f>HLOOKUP(1,$F$22:$DV$180,A29)</f>
        <v>Veresegyház Város</v>
      </c>
      <c r="C29" s="86"/>
      <c r="D29" s="87" t="s">
        <v>481</v>
      </c>
      <c r="E29" s="88"/>
      <c r="F29" s="104" t="str">
        <f>alapadatok!F26</f>
        <v>Veresegyház Város</v>
      </c>
      <c r="G29" s="104" t="str">
        <f>alapadatok!F27</f>
        <v>1</v>
      </c>
      <c r="H29" s="104" t="str">
        <f>alapadatok!F28</f>
        <v>2</v>
      </c>
      <c r="I29" s="104" t="str">
        <f>alapadatok!F29</f>
        <v>3</v>
      </c>
      <c r="J29" s="104" t="str">
        <f>alapadatok!F30</f>
        <v>4</v>
      </c>
      <c r="K29" s="104" t="str">
        <f>alapadatok!F31</f>
        <v>5</v>
      </c>
      <c r="L29" s="104" t="str">
        <f>alapadatok!F32</f>
        <v>6</v>
      </c>
      <c r="M29" s="104" t="str">
        <f>alapadatok!F33</f>
        <v>7</v>
      </c>
      <c r="N29" s="104" t="str">
        <f>alapadatok!F34</f>
        <v>8</v>
      </c>
      <c r="O29" s="104" t="str">
        <f>alapadatok!F35</f>
        <v>9</v>
      </c>
      <c r="P29" s="104" t="str">
        <f>alapadatok!F36</f>
        <v>10</v>
      </c>
      <c r="Q29" s="104" t="str">
        <f>alapadatok!F37</f>
        <v>11</v>
      </c>
      <c r="R29" s="104" t="str">
        <f>alapadatok!F38</f>
        <v>12</v>
      </c>
      <c r="S29" s="104" t="str">
        <f>alapadatok!F39</f>
        <v>13</v>
      </c>
      <c r="T29" s="104" t="str">
        <f>alapadatok!F40</f>
        <v>14</v>
      </c>
      <c r="U29" s="104" t="str">
        <f>alapadatok!F41</f>
        <v>15</v>
      </c>
      <c r="V29" s="104" t="str">
        <f>alapadatok!F42</f>
        <v>16</v>
      </c>
      <c r="W29" s="104" t="str">
        <f>alapadatok!F43</f>
        <v>17</v>
      </c>
      <c r="X29" s="104" t="str">
        <f>alapadatok!F44</f>
        <v>18</v>
      </c>
      <c r="Y29" s="104" t="str">
        <f>alapadatok!F45</f>
        <v>19</v>
      </c>
      <c r="Z29" s="105" t="str">
        <f>alapadatok!F46</f>
        <v>20</v>
      </c>
      <c r="AA29" s="105" t="str">
        <f>alapadatok!F47</f>
        <v>21</v>
      </c>
      <c r="AB29" s="105" t="str">
        <f>alapadatok!F48</f>
        <v>22</v>
      </c>
      <c r="AC29" s="105" t="str">
        <f>alapadatok!F49</f>
        <v>23</v>
      </c>
      <c r="AD29" s="105" t="str">
        <f>alapadatok!F50</f>
        <v>24</v>
      </c>
      <c r="AE29" s="105" t="str">
        <f>alapadatok!F51</f>
        <v>25</v>
      </c>
      <c r="AF29" s="105" t="str">
        <f>alapadatok!F52</f>
        <v>26</v>
      </c>
      <c r="AG29" s="105" t="str">
        <f>alapadatok!F53</f>
        <v>27</v>
      </c>
      <c r="AH29" s="105" t="str">
        <f>alapadatok!F54</f>
        <v>28</v>
      </c>
      <c r="AI29" s="106" t="str">
        <f>alapadatok!F55</f>
        <v>29</v>
      </c>
      <c r="AJ29" s="106" t="str">
        <f>alapadatok!F56</f>
        <v>30</v>
      </c>
      <c r="AK29" s="106" t="str">
        <f>alapadatok!F57</f>
        <v>31</v>
      </c>
      <c r="AL29" s="106" t="str">
        <f>alapadatok!F58</f>
        <v>32</v>
      </c>
      <c r="AM29" s="106" t="str">
        <f>alapadatok!F59</f>
        <v>33</v>
      </c>
      <c r="AN29" s="106" t="str">
        <f>alapadatok!F60</f>
        <v>34</v>
      </c>
      <c r="AO29" s="106" t="str">
        <f>alapadatok!F61</f>
        <v>35</v>
      </c>
      <c r="AP29" s="106" t="str">
        <f>alapadatok!F62</f>
        <v>36</v>
      </c>
      <c r="AQ29" s="106" t="str">
        <f>alapadatok!F63</f>
        <v>37</v>
      </c>
      <c r="AR29" s="106" t="str">
        <f>alapadatok!F64</f>
        <v>38</v>
      </c>
      <c r="AS29" s="106" t="str">
        <f>alapadatok!F65</f>
        <v>39</v>
      </c>
      <c r="AT29" s="106" t="str">
        <f>alapadatok!F66</f>
        <v>40</v>
      </c>
      <c r="AU29" s="106" t="str">
        <f>alapadatok!F67</f>
        <v>41</v>
      </c>
      <c r="AV29" s="106" t="str">
        <f>alapadatok!F68</f>
        <v>42</v>
      </c>
      <c r="AW29" s="106" t="str">
        <f>alapadatok!F69</f>
        <v>43</v>
      </c>
      <c r="AX29" s="106" t="str">
        <f>alapadatok!F70</f>
        <v>44</v>
      </c>
      <c r="AY29" s="106" t="str">
        <f>alapadatok!F71</f>
        <v>45</v>
      </c>
      <c r="AZ29" s="106" t="str">
        <f>alapadatok!F72</f>
        <v>46</v>
      </c>
      <c r="BA29" s="106" t="str">
        <f>alapadatok!F73</f>
        <v>47</v>
      </c>
      <c r="BB29" s="106" t="str">
        <f>alapadatok!F74</f>
        <v>48</v>
      </c>
      <c r="BC29" s="106" t="str">
        <f>alapadatok!F75</f>
        <v>49</v>
      </c>
      <c r="BD29" s="106" t="str">
        <f>alapadatok!F76</f>
        <v>50</v>
      </c>
      <c r="BE29" s="106" t="str">
        <f>alapadatok!F77</f>
        <v>51</v>
      </c>
      <c r="BF29" s="106" t="str">
        <f>alapadatok!F78</f>
        <v>52</v>
      </c>
      <c r="BG29" s="106" t="str">
        <f>alapadatok!F79</f>
        <v>53</v>
      </c>
      <c r="BH29" s="106" t="str">
        <f>alapadatok!F80</f>
        <v>54</v>
      </c>
      <c r="BI29" s="106" t="str">
        <f>alapadatok!F81</f>
        <v>55</v>
      </c>
      <c r="BJ29" s="106" t="str">
        <f>alapadatok!F82</f>
        <v>56</v>
      </c>
      <c r="BK29" s="106" t="str">
        <f>alapadatok!F83</f>
        <v>57</v>
      </c>
      <c r="BL29" s="106" t="str">
        <f>alapadatok!F84</f>
        <v>58</v>
      </c>
      <c r="BM29" s="106" t="str">
        <f>alapadatok!F85</f>
        <v>59</v>
      </c>
      <c r="BN29" s="106" t="str">
        <f>alapadatok!F86</f>
        <v>60</v>
      </c>
      <c r="BO29" s="106" t="str">
        <f>alapadatok!F87</f>
        <v>61</v>
      </c>
      <c r="BP29" s="106" t="str">
        <f>alapadatok!F88</f>
        <v>62</v>
      </c>
      <c r="BQ29" s="106" t="str">
        <f>alapadatok!F89</f>
        <v>63</v>
      </c>
      <c r="BR29" s="106" t="str">
        <f>alapadatok!F90</f>
        <v>64</v>
      </c>
      <c r="BS29" s="106" t="str">
        <f>alapadatok!F91</f>
        <v>65</v>
      </c>
      <c r="BT29" s="106" t="str">
        <f>alapadatok!F92</f>
        <v>66</v>
      </c>
      <c r="BU29" s="106" t="str">
        <f>alapadatok!F93</f>
        <v>67</v>
      </c>
      <c r="BV29" s="106" t="str">
        <f>alapadatok!F94</f>
        <v>68</v>
      </c>
      <c r="BW29" s="106" t="str">
        <f>alapadatok!F95</f>
        <v>69</v>
      </c>
      <c r="BX29" s="106" t="str">
        <f>alapadatok!F96</f>
        <v>70</v>
      </c>
      <c r="BY29" s="106" t="str">
        <f>alapadatok!F97</f>
        <v>71</v>
      </c>
      <c r="BZ29" s="106" t="str">
        <f>alapadatok!F98</f>
        <v>72</v>
      </c>
      <c r="CA29" s="106" t="str">
        <f>alapadatok!F99</f>
        <v>73</v>
      </c>
      <c r="CB29" s="106" t="str">
        <f>alapadatok!F100</f>
        <v>74</v>
      </c>
      <c r="CC29" s="106" t="str">
        <f>alapadatok!F101</f>
        <v>75</v>
      </c>
      <c r="CD29" s="106" t="str">
        <f>alapadatok!F102</f>
        <v>76</v>
      </c>
      <c r="CE29" s="106" t="str">
        <f>alapadatok!F103</f>
        <v>77</v>
      </c>
      <c r="CF29" s="106" t="str">
        <f>alapadatok!F104</f>
        <v>78</v>
      </c>
      <c r="CG29" s="106" t="str">
        <f>alapadatok!F105</f>
        <v>79</v>
      </c>
      <c r="CH29" s="106" t="str">
        <f>alapadatok!F106</f>
        <v>80</v>
      </c>
      <c r="CI29" s="106" t="str">
        <f>alapadatok!F107</f>
        <v>81</v>
      </c>
      <c r="CJ29" s="106" t="str">
        <f>alapadatok!F108</f>
        <v>82</v>
      </c>
      <c r="CK29" s="106" t="str">
        <f>alapadatok!F109</f>
        <v>83</v>
      </c>
      <c r="CL29" s="106" t="str">
        <f>alapadatok!F110</f>
        <v>84</v>
      </c>
      <c r="CM29" s="106" t="str">
        <f>alapadatok!F111</f>
        <v>85</v>
      </c>
      <c r="CN29" s="106" t="str">
        <f>alapadatok!F112</f>
        <v>86</v>
      </c>
      <c r="CO29" s="106" t="str">
        <f>alapadatok!F113</f>
        <v>87</v>
      </c>
      <c r="CP29" s="106" t="str">
        <f>alapadatok!F114</f>
        <v>88</v>
      </c>
      <c r="CQ29" s="106" t="str">
        <f>alapadatok!F115</f>
        <v>89</v>
      </c>
      <c r="CR29" s="106" t="str">
        <f>alapadatok!F116</f>
        <v>90</v>
      </c>
      <c r="CS29" s="105" t="str">
        <f>alapadatok!F117</f>
        <v>91</v>
      </c>
      <c r="CT29" s="105" t="str">
        <f>alapadatok!F118</f>
        <v>92</v>
      </c>
      <c r="CU29" s="105" t="str">
        <f>alapadatok!F119</f>
        <v>93</v>
      </c>
      <c r="CV29" s="105" t="str">
        <f>alapadatok!F120</f>
        <v>94</v>
      </c>
      <c r="CW29" s="105" t="str">
        <f>alapadatok!F121</f>
        <v>95</v>
      </c>
      <c r="CX29" s="105" t="str">
        <f>alapadatok!F122</f>
        <v>96</v>
      </c>
      <c r="CY29" s="105" t="str">
        <f>alapadatok!F123</f>
        <v>97</v>
      </c>
      <c r="CZ29" s="105" t="str">
        <f>alapadatok!F124</f>
        <v>98</v>
      </c>
      <c r="DA29" s="105" t="str">
        <f>alapadatok!F125</f>
        <v>99</v>
      </c>
      <c r="DB29" s="105" t="str">
        <f>alapadatok!F126</f>
        <v>100</v>
      </c>
      <c r="DC29" s="105" t="str">
        <f>alapadatok!F127</f>
        <v>101</v>
      </c>
      <c r="DD29" s="105" t="str">
        <f>alapadatok!F128</f>
        <v>102</v>
      </c>
      <c r="DE29" s="105" t="str">
        <f>alapadatok!F129</f>
        <v>103</v>
      </c>
      <c r="DF29" s="105" t="str">
        <f>alapadatok!F130</f>
        <v>104</v>
      </c>
      <c r="DG29" s="105" t="str">
        <f>alapadatok!F131</f>
        <v>105</v>
      </c>
      <c r="DH29" s="105" t="str">
        <f>alapadatok!F132</f>
        <v>106</v>
      </c>
      <c r="DI29" s="105" t="str">
        <f>alapadatok!F133</f>
        <v>107</v>
      </c>
      <c r="DJ29" s="105" t="str">
        <f>alapadatok!F134</f>
        <v>108</v>
      </c>
      <c r="DK29" s="105" t="str">
        <f>alapadatok!F135</f>
        <v>109</v>
      </c>
      <c r="DL29" s="105" t="str">
        <f>alapadatok!F136</f>
        <v>110</v>
      </c>
      <c r="DM29" s="105" t="str">
        <f>alapadatok!F137</f>
        <v>111</v>
      </c>
      <c r="DN29" s="105" t="str">
        <f>alapadatok!F138</f>
        <v>112</v>
      </c>
      <c r="DO29" s="105" t="str">
        <f>alapadatok!F139</f>
        <v>113</v>
      </c>
      <c r="DP29" s="105" t="str">
        <f>alapadatok!F140</f>
        <v>114</v>
      </c>
      <c r="DQ29" s="105" t="str">
        <f>alapadatok!F141</f>
        <v>115</v>
      </c>
      <c r="DR29" s="105" t="str">
        <f>alapadatok!F142</f>
        <v>116</v>
      </c>
      <c r="DS29" s="105" t="str">
        <f>alapadatok!F143</f>
        <v>117</v>
      </c>
      <c r="DT29" s="105" t="str">
        <f>alapadatok!F144</f>
        <v>118</v>
      </c>
      <c r="DU29" s="105" t="str">
        <f>alapadatok!F145</f>
        <v>119</v>
      </c>
      <c r="DV29" s="105" t="str">
        <f>alapadatok!F146</f>
        <v>120</v>
      </c>
      <c r="DW29" s="107" t="s">
        <v>484</v>
      </c>
    </row>
    <row r="30" spans="1:134" ht="12.75" hidden="1">
      <c r="A30" s="46">
        <v>9</v>
      </c>
      <c r="B30" s="85"/>
      <c r="C30" s="53"/>
      <c r="D30" s="108"/>
      <c r="E30" s="23"/>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109"/>
      <c r="DX30" s="110"/>
      <c r="DY30" s="110"/>
      <c r="DZ30" s="110"/>
      <c r="EA30" s="110"/>
      <c r="EB30" s="110"/>
      <c r="EC30" s="110"/>
      <c r="ED30" s="110"/>
    </row>
    <row r="31" spans="1:134" ht="21" customHeight="1" hidden="1">
      <c r="A31" s="15">
        <v>10</v>
      </c>
      <c r="B31" s="85"/>
      <c r="C31" s="53"/>
      <c r="D31" s="87" t="s">
        <v>485</v>
      </c>
      <c r="E31" s="111"/>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3"/>
      <c r="DX31" s="110"/>
      <c r="DY31" s="110"/>
      <c r="DZ31" s="110"/>
      <c r="EA31" s="110"/>
      <c r="EB31" s="110"/>
      <c r="EC31" s="110"/>
      <c r="ED31" s="110"/>
    </row>
    <row r="32" spans="1:127" s="46" customFormat="1" ht="12.75" hidden="1">
      <c r="A32" s="15">
        <v>11</v>
      </c>
      <c r="B32" s="85">
        <f aca="true" t="shared" si="1" ref="B32:B76">HLOOKUP(1,$F$22:$DV$111,A32)</f>
        <v>0</v>
      </c>
      <c r="C32" s="53"/>
      <c r="D32" s="114" t="s">
        <v>486</v>
      </c>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7">
        <f>SUM(F32:DV32)</f>
        <v>0</v>
      </c>
    </row>
    <row r="33" spans="1:127" s="46" customFormat="1" ht="12.75" hidden="1">
      <c r="A33" s="46">
        <v>12</v>
      </c>
      <c r="B33" s="85">
        <f t="shared" si="1"/>
        <v>0</v>
      </c>
      <c r="C33" s="53"/>
      <c r="D33" s="118" t="s">
        <v>487</v>
      </c>
      <c r="E33" s="119"/>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17">
        <f aca="true" t="shared" si="2" ref="DW33:DW56">SUM(F33:DV33)</f>
        <v>0</v>
      </c>
    </row>
    <row r="34" spans="1:127" s="46" customFormat="1" ht="12.75" hidden="1">
      <c r="A34" s="15">
        <v>13</v>
      </c>
      <c r="B34" s="85">
        <f t="shared" si="1"/>
        <v>0</v>
      </c>
      <c r="C34" s="53"/>
      <c r="D34" s="118" t="s">
        <v>488</v>
      </c>
      <c r="E34" s="119"/>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17">
        <f t="shared" si="2"/>
        <v>0</v>
      </c>
    </row>
    <row r="35" spans="1:127" s="46" customFormat="1" ht="12.75" hidden="1">
      <c r="A35" s="15">
        <v>14</v>
      </c>
      <c r="B35" s="85">
        <f t="shared" si="1"/>
        <v>0</v>
      </c>
      <c r="C35" s="53"/>
      <c r="D35" s="118" t="s">
        <v>489</v>
      </c>
      <c r="E35" s="119"/>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17">
        <f t="shared" si="2"/>
        <v>0</v>
      </c>
    </row>
    <row r="36" spans="1:127" s="46" customFormat="1" ht="12.75" hidden="1">
      <c r="A36" s="46">
        <v>15</v>
      </c>
      <c r="B36" s="85">
        <f t="shared" si="1"/>
        <v>0</v>
      </c>
      <c r="C36" s="53"/>
      <c r="D36" s="118" t="s">
        <v>490</v>
      </c>
      <c r="E36" s="119"/>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17">
        <f t="shared" si="2"/>
        <v>0</v>
      </c>
    </row>
    <row r="37" spans="1:127" s="46" customFormat="1" ht="12.75" hidden="1">
      <c r="A37" s="15">
        <v>16</v>
      </c>
      <c r="B37" s="85">
        <f t="shared" si="1"/>
        <v>0</v>
      </c>
      <c r="C37" s="53"/>
      <c r="D37" s="118" t="s">
        <v>491</v>
      </c>
      <c r="E37" s="119"/>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c r="DP37" s="120"/>
      <c r="DQ37" s="120"/>
      <c r="DR37" s="120"/>
      <c r="DS37" s="120"/>
      <c r="DT37" s="120"/>
      <c r="DU37" s="120"/>
      <c r="DV37" s="120"/>
      <c r="DW37" s="117">
        <f t="shared" si="2"/>
        <v>0</v>
      </c>
    </row>
    <row r="38" spans="1:127" s="46" customFormat="1" ht="12.75" hidden="1">
      <c r="A38" s="15">
        <v>17</v>
      </c>
      <c r="B38" s="85">
        <f t="shared" si="1"/>
        <v>0</v>
      </c>
      <c r="C38" s="53"/>
      <c r="D38" s="118" t="s">
        <v>492</v>
      </c>
      <c r="E38" s="119"/>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0"/>
      <c r="DG38" s="120"/>
      <c r="DH38" s="120"/>
      <c r="DI38" s="120"/>
      <c r="DJ38" s="120"/>
      <c r="DK38" s="120"/>
      <c r="DL38" s="120"/>
      <c r="DM38" s="120"/>
      <c r="DN38" s="120"/>
      <c r="DO38" s="120"/>
      <c r="DP38" s="120"/>
      <c r="DQ38" s="120"/>
      <c r="DR38" s="120"/>
      <c r="DS38" s="120"/>
      <c r="DT38" s="120"/>
      <c r="DU38" s="120"/>
      <c r="DV38" s="120"/>
      <c r="DW38" s="117">
        <f t="shared" si="2"/>
        <v>0</v>
      </c>
    </row>
    <row r="39" spans="1:127" s="46" customFormat="1" ht="12.75" hidden="1">
      <c r="A39" s="46">
        <v>18</v>
      </c>
      <c r="B39" s="85">
        <f t="shared" si="1"/>
        <v>0</v>
      </c>
      <c r="C39" s="53"/>
      <c r="D39" s="118" t="s">
        <v>493</v>
      </c>
      <c r="E39" s="119"/>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20"/>
      <c r="DJ39" s="120"/>
      <c r="DK39" s="120"/>
      <c r="DL39" s="120"/>
      <c r="DM39" s="120"/>
      <c r="DN39" s="120"/>
      <c r="DO39" s="120"/>
      <c r="DP39" s="120"/>
      <c r="DQ39" s="120"/>
      <c r="DR39" s="120"/>
      <c r="DS39" s="120"/>
      <c r="DT39" s="120"/>
      <c r="DU39" s="120"/>
      <c r="DV39" s="120"/>
      <c r="DW39" s="117">
        <f t="shared" si="2"/>
        <v>0</v>
      </c>
    </row>
    <row r="40" spans="1:127" s="46" customFormat="1" ht="12.75" hidden="1">
      <c r="A40" s="15">
        <v>19</v>
      </c>
      <c r="B40" s="85">
        <f t="shared" si="1"/>
        <v>0</v>
      </c>
      <c r="C40" s="53"/>
      <c r="D40" s="118" t="s">
        <v>494</v>
      </c>
      <c r="E40" s="119"/>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c r="DQ40" s="120"/>
      <c r="DR40" s="120"/>
      <c r="DS40" s="120"/>
      <c r="DT40" s="120"/>
      <c r="DU40" s="120"/>
      <c r="DV40" s="120"/>
      <c r="DW40" s="117">
        <f t="shared" si="2"/>
        <v>0</v>
      </c>
    </row>
    <row r="41" spans="1:127" s="46" customFormat="1" ht="12.75" hidden="1">
      <c r="A41" s="15">
        <v>20</v>
      </c>
      <c r="B41" s="85">
        <f t="shared" si="1"/>
        <v>0</v>
      </c>
      <c r="C41" s="53"/>
      <c r="D41" s="118" t="s">
        <v>495</v>
      </c>
      <c r="E41" s="119"/>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0"/>
      <c r="DV41" s="120"/>
      <c r="DW41" s="117">
        <f t="shared" si="2"/>
        <v>0</v>
      </c>
    </row>
    <row r="42" spans="1:127" s="46" customFormat="1" ht="12.75" hidden="1">
      <c r="A42" s="46">
        <v>21</v>
      </c>
      <c r="B42" s="85">
        <f t="shared" si="1"/>
        <v>0</v>
      </c>
      <c r="C42" s="53"/>
      <c r="D42" s="118" t="s">
        <v>496</v>
      </c>
      <c r="E42" s="119"/>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0"/>
      <c r="DV42" s="120"/>
      <c r="DW42" s="117">
        <f t="shared" si="2"/>
        <v>0</v>
      </c>
    </row>
    <row r="43" spans="1:127" s="46" customFormat="1" ht="12.75" hidden="1">
      <c r="A43" s="15">
        <v>22</v>
      </c>
      <c r="B43" s="85">
        <f t="shared" si="1"/>
        <v>0</v>
      </c>
      <c r="C43" s="53"/>
      <c r="D43" s="118"/>
      <c r="E43" s="119"/>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0"/>
      <c r="DV43" s="120"/>
      <c r="DW43" s="117">
        <f t="shared" si="2"/>
        <v>0</v>
      </c>
    </row>
    <row r="44" spans="1:127" s="46" customFormat="1" ht="12.75" hidden="1">
      <c r="A44" s="15">
        <v>23</v>
      </c>
      <c r="B44" s="85">
        <f t="shared" si="1"/>
        <v>0</v>
      </c>
      <c r="C44" s="53"/>
      <c r="D44" s="118"/>
      <c r="E44" s="119"/>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17">
        <f t="shared" si="2"/>
        <v>0</v>
      </c>
    </row>
    <row r="45" spans="1:127" s="46" customFormat="1" ht="12.75" hidden="1">
      <c r="A45" s="46">
        <v>24</v>
      </c>
      <c r="B45" s="85">
        <f t="shared" si="1"/>
        <v>0</v>
      </c>
      <c r="C45" s="53"/>
      <c r="D45" s="118"/>
      <c r="E45" s="119"/>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17">
        <f t="shared" si="2"/>
        <v>0</v>
      </c>
    </row>
    <row r="46" spans="1:127" s="46" customFormat="1" ht="12.75" hidden="1">
      <c r="A46" s="15">
        <v>25</v>
      </c>
      <c r="B46" s="85">
        <f t="shared" si="1"/>
        <v>0</v>
      </c>
      <c r="C46" s="53"/>
      <c r="D46" s="118"/>
      <c r="E46" s="119"/>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c r="DW46" s="117">
        <f t="shared" si="2"/>
        <v>0</v>
      </c>
    </row>
    <row r="47" spans="1:127" s="46" customFormat="1" ht="12.75" hidden="1">
      <c r="A47" s="15">
        <v>26</v>
      </c>
      <c r="B47" s="85">
        <f t="shared" si="1"/>
        <v>0</v>
      </c>
      <c r="C47" s="53"/>
      <c r="D47" s="118"/>
      <c r="E47" s="119"/>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17">
        <f t="shared" si="2"/>
        <v>0</v>
      </c>
    </row>
    <row r="48" spans="1:127" s="46" customFormat="1" ht="12.75" hidden="1">
      <c r="A48" s="46">
        <v>27</v>
      </c>
      <c r="B48" s="85">
        <f t="shared" si="1"/>
        <v>0</v>
      </c>
      <c r="C48" s="53"/>
      <c r="D48" s="118"/>
      <c r="E48" s="119"/>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17">
        <f t="shared" si="2"/>
        <v>0</v>
      </c>
    </row>
    <row r="49" spans="1:127" s="46" customFormat="1" ht="12.75" hidden="1">
      <c r="A49" s="15">
        <v>28</v>
      </c>
      <c r="B49" s="85">
        <f t="shared" si="1"/>
        <v>0</v>
      </c>
      <c r="C49" s="53"/>
      <c r="D49" s="118"/>
      <c r="E49" s="119"/>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0"/>
      <c r="DV49" s="120"/>
      <c r="DW49" s="117">
        <f t="shared" si="2"/>
        <v>0</v>
      </c>
    </row>
    <row r="50" spans="1:127" s="46" customFormat="1" ht="12.75" hidden="1">
      <c r="A50" s="15">
        <v>29</v>
      </c>
      <c r="B50" s="85">
        <f t="shared" si="1"/>
        <v>0</v>
      </c>
      <c r="C50" s="53"/>
      <c r="D50" s="118"/>
      <c r="E50" s="119"/>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17">
        <f t="shared" si="2"/>
        <v>0</v>
      </c>
    </row>
    <row r="51" spans="1:127" s="46" customFormat="1" ht="12.75" hidden="1">
      <c r="A51" s="46">
        <v>30</v>
      </c>
      <c r="B51" s="85">
        <f t="shared" si="1"/>
        <v>0</v>
      </c>
      <c r="C51" s="53"/>
      <c r="D51" s="118"/>
      <c r="E51" s="119"/>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17">
        <f t="shared" si="2"/>
        <v>0</v>
      </c>
    </row>
    <row r="52" spans="1:127" s="46" customFormat="1" ht="12.75" hidden="1">
      <c r="A52" s="15">
        <v>31</v>
      </c>
      <c r="B52" s="85">
        <f t="shared" si="1"/>
        <v>0</v>
      </c>
      <c r="C52" s="53"/>
      <c r="D52" s="118"/>
      <c r="E52" s="119"/>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17">
        <f t="shared" si="2"/>
        <v>0</v>
      </c>
    </row>
    <row r="53" spans="1:127" s="46" customFormat="1" ht="12.75" hidden="1">
      <c r="A53" s="15">
        <v>32</v>
      </c>
      <c r="B53" s="85">
        <f t="shared" si="1"/>
        <v>0</v>
      </c>
      <c r="C53" s="53"/>
      <c r="D53" s="118"/>
      <c r="E53" s="119"/>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17">
        <f t="shared" si="2"/>
        <v>0</v>
      </c>
    </row>
    <row r="54" spans="1:127" s="46" customFormat="1" ht="12.75" hidden="1">
      <c r="A54" s="46">
        <v>33</v>
      </c>
      <c r="B54" s="85">
        <f t="shared" si="1"/>
        <v>0</v>
      </c>
      <c r="C54" s="53"/>
      <c r="D54" s="118"/>
      <c r="E54" s="119"/>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17">
        <f t="shared" si="2"/>
        <v>0</v>
      </c>
    </row>
    <row r="55" spans="1:127" s="46" customFormat="1" ht="12.75" hidden="1">
      <c r="A55" s="15">
        <v>34</v>
      </c>
      <c r="B55" s="85">
        <f t="shared" si="1"/>
        <v>0</v>
      </c>
      <c r="C55" s="53"/>
      <c r="D55" s="118"/>
      <c r="E55" s="119"/>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17">
        <f t="shared" si="2"/>
        <v>0</v>
      </c>
    </row>
    <row r="56" spans="1:127" s="46" customFormat="1" ht="12.75" hidden="1">
      <c r="A56" s="15">
        <v>35</v>
      </c>
      <c r="B56" s="85">
        <f t="shared" si="1"/>
        <v>0</v>
      </c>
      <c r="C56" s="53"/>
      <c r="D56" s="121"/>
      <c r="E56" s="122"/>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17">
        <f t="shared" si="2"/>
        <v>0</v>
      </c>
    </row>
    <row r="57" spans="1:127" s="84" customFormat="1" ht="19.5" customHeight="1" hidden="1">
      <c r="A57" s="84">
        <v>36</v>
      </c>
      <c r="B57" s="85">
        <f t="shared" si="1"/>
        <v>0</v>
      </c>
      <c r="C57" s="86"/>
      <c r="D57" s="124" t="s">
        <v>497</v>
      </c>
      <c r="E57" s="125"/>
      <c r="F57" s="126">
        <f>SUM(F32:F56)</f>
        <v>0</v>
      </c>
      <c r="G57" s="126">
        <f>IF(Reg!$Z$2=2,SUM(G32:G56),0)</f>
        <v>0</v>
      </c>
      <c r="H57" s="126">
        <f>IF(Reg!$Z$2=2,SUM(H32:H56),0)</f>
        <v>0</v>
      </c>
      <c r="I57" s="126">
        <f>IF(Reg!$Z$2=2,SUM(I32:I56),0)</f>
        <v>0</v>
      </c>
      <c r="J57" s="126">
        <f>IF(Reg!$Z$2=2,SUM(J32:J56),0)</f>
        <v>0</v>
      </c>
      <c r="K57" s="126">
        <f>IF(Reg!$Z$2=2,SUM(K32:K56),0)</f>
        <v>0</v>
      </c>
      <c r="L57" s="126">
        <f>IF(Reg!$Z$2=2,SUM(L32:L56),0)</f>
        <v>0</v>
      </c>
      <c r="M57" s="126">
        <f>IF(Reg!$Z$2=2,SUM(M32:M56),0)</f>
        <v>0</v>
      </c>
      <c r="N57" s="126">
        <f>IF(Reg!$Z$2=2,SUM(N32:N56),0)</f>
        <v>0</v>
      </c>
      <c r="O57" s="126">
        <f>IF(Reg!$Z$2=2,SUM(O32:O56),0)</f>
        <v>0</v>
      </c>
      <c r="P57" s="126">
        <f>IF(Reg!$Z$2=2,SUM(P32:P56),0)</f>
        <v>0</v>
      </c>
      <c r="Q57" s="126">
        <f>IF(Reg!$Z$2=2,SUM(Q32:Q56),0)</f>
        <v>0</v>
      </c>
      <c r="R57" s="126">
        <f>IF(Reg!$Z$2=2,SUM(R32:R56),0)</f>
        <v>0</v>
      </c>
      <c r="S57" s="126">
        <f>IF(Reg!$Z$2=2,SUM(S32:S56),0)</f>
        <v>0</v>
      </c>
      <c r="T57" s="126">
        <f>IF(Reg!$Z$2=2,SUM(T32:T56),0)</f>
        <v>0</v>
      </c>
      <c r="U57" s="126">
        <f>IF(Reg!$Z$2=2,SUM(U32:U56),0)</f>
        <v>0</v>
      </c>
      <c r="V57" s="126">
        <f>IF(Reg!$Z$2=2,SUM(V32:V56),0)</f>
        <v>0</v>
      </c>
      <c r="W57" s="126">
        <f>IF(Reg!$Z$2=2,SUM(W32:W56),0)</f>
        <v>0</v>
      </c>
      <c r="X57" s="126">
        <f>IF(Reg!$Z$2=2,SUM(X32:X56),0)</f>
        <v>0</v>
      </c>
      <c r="Y57" s="126">
        <f>IF(Reg!$Z$2=2,SUM(Y32:Y56),0)</f>
        <v>0</v>
      </c>
      <c r="Z57" s="127">
        <f>IF(Reg!$Z$2=2,SUM(Z32:Z56),0)</f>
        <v>0</v>
      </c>
      <c r="AA57" s="127">
        <f>IF(Reg!$Z$2=2,SUM(AA32:AA56),0)</f>
        <v>0</v>
      </c>
      <c r="AB57" s="127">
        <f>IF(Reg!$Z$2=2,SUM(AB32:AB56),0)</f>
        <v>0</v>
      </c>
      <c r="AC57" s="127">
        <f>IF(Reg!$Z$2=2,SUM(AC32:AC56),0)</f>
        <v>0</v>
      </c>
      <c r="AD57" s="127">
        <f>IF(Reg!$Z$2=2,SUM(AD32:AD56),0)</f>
        <v>0</v>
      </c>
      <c r="AE57" s="127">
        <f>IF(Reg!$Z$2=2,SUM(AE32:AE56),0)</f>
        <v>0</v>
      </c>
      <c r="AF57" s="127">
        <f>IF(Reg!$Z$2=2,SUM(AF32:AF56),0)</f>
        <v>0</v>
      </c>
      <c r="AG57" s="127">
        <f>IF(Reg!$Z$2=2,SUM(AG32:AG56),0)</f>
        <v>0</v>
      </c>
      <c r="AH57" s="127">
        <f>IF(Reg!$Z$2=2,SUM(AH32:AH56),0)</f>
        <v>0</v>
      </c>
      <c r="AI57" s="127">
        <f>IF(Reg!$Z$2=2,SUM(AI32:AI56),0)</f>
        <v>0</v>
      </c>
      <c r="AJ57" s="127">
        <f>IF(Reg!$Z$2=2,SUM(AJ32:AJ56),0)</f>
        <v>0</v>
      </c>
      <c r="AK57" s="127">
        <f>IF(Reg!$Z$2=2,SUM(AK32:AK56),0)</f>
        <v>0</v>
      </c>
      <c r="AL57" s="127">
        <f>IF(Reg!$Z$2=2,SUM(AL32:AL56),0)</f>
        <v>0</v>
      </c>
      <c r="AM57" s="127">
        <f>IF(Reg!$Z$2=2,SUM(AM32:AM56),0)</f>
        <v>0</v>
      </c>
      <c r="AN57" s="127">
        <f>IF(Reg!$Z$2=2,SUM(AN32:AN56),0)</f>
        <v>0</v>
      </c>
      <c r="AO57" s="127">
        <f>IF(Reg!$Z$2=2,SUM(AO32:AO56),0)</f>
        <v>0</v>
      </c>
      <c r="AP57" s="127">
        <f>IF(Reg!$Z$2=2,SUM(AP32:AP56),0)</f>
        <v>0</v>
      </c>
      <c r="AQ57" s="127">
        <f>IF(Reg!$Z$2=2,SUM(AQ32:AQ56),0)</f>
        <v>0</v>
      </c>
      <c r="AR57" s="127">
        <f>IF(Reg!$Z$2=2,SUM(AR32:AR56),0)</f>
        <v>0</v>
      </c>
      <c r="AS57" s="127">
        <f>IF(Reg!$Z$2=2,SUM(AS32:AS56),0)</f>
        <v>0</v>
      </c>
      <c r="AT57" s="127">
        <f>IF(Reg!$Z$2=2,SUM(AT32:AT56),0)</f>
        <v>0</v>
      </c>
      <c r="AU57" s="127">
        <f>IF(Reg!$Z$2=2,SUM(AU32:AU56),0)</f>
        <v>0</v>
      </c>
      <c r="AV57" s="127">
        <f>IF(Reg!$Z$2=2,SUM(AV32:AV56),0)</f>
        <v>0</v>
      </c>
      <c r="AW57" s="127">
        <f>IF(Reg!$Z$2=2,SUM(AW32:AW56),0)</f>
        <v>0</v>
      </c>
      <c r="AX57" s="127">
        <f>IF(Reg!$Z$2=2,SUM(AX32:AX56),0)</f>
        <v>0</v>
      </c>
      <c r="AY57" s="127">
        <f>IF(Reg!$Z$2=2,SUM(AY32:AY56),0)</f>
        <v>0</v>
      </c>
      <c r="AZ57" s="127">
        <f>IF(Reg!$Z$2=2,SUM(AZ32:AZ56),0)</f>
        <v>0</v>
      </c>
      <c r="BA57" s="127">
        <f>IF(Reg!$Z$2=2,SUM(BA32:BA56),0)</f>
        <v>0</v>
      </c>
      <c r="BB57" s="127">
        <f>IF(Reg!$Z$2=2,SUM(BB32:BB56),0)</f>
        <v>0</v>
      </c>
      <c r="BC57" s="127">
        <f>IF(Reg!$Z$2=2,SUM(BC32:BC56),0)</f>
        <v>0</v>
      </c>
      <c r="BD57" s="127">
        <f>IF(Reg!$Z$2=2,SUM(BD32:BD56),0)</f>
        <v>0</v>
      </c>
      <c r="BE57" s="127">
        <f>IF(Reg!$Z$2=2,SUM(BE32:BE56),0)</f>
        <v>0</v>
      </c>
      <c r="BF57" s="127">
        <f>IF(Reg!$Z$2=2,SUM(BF32:BF56),0)</f>
        <v>0</v>
      </c>
      <c r="BG57" s="127">
        <f>IF(Reg!$Z$2=2,SUM(BG32:BG56),0)</f>
        <v>0</v>
      </c>
      <c r="BH57" s="127">
        <f>IF(Reg!$Z$2=2,SUM(BH32:BH56),0)</f>
        <v>0</v>
      </c>
      <c r="BI57" s="127">
        <f>IF(Reg!$Z$2=2,SUM(BI32:BI56),0)</f>
        <v>0</v>
      </c>
      <c r="BJ57" s="127">
        <f>IF(Reg!$Z$2=2,SUM(BJ32:BJ56),0)</f>
        <v>0</v>
      </c>
      <c r="BK57" s="127">
        <f>IF(Reg!$Z$2=2,SUM(BK32:BK56),0)</f>
        <v>0</v>
      </c>
      <c r="BL57" s="127">
        <f>IF(Reg!$Z$2=2,SUM(BL32:BL56),0)</f>
        <v>0</v>
      </c>
      <c r="BM57" s="127">
        <f>IF(Reg!$Z$2=2,SUM(BM32:BM56),0)</f>
        <v>0</v>
      </c>
      <c r="BN57" s="127">
        <f>IF(Reg!$Z$2=2,SUM(BN32:BN56),0)</f>
        <v>0</v>
      </c>
      <c r="BO57" s="127">
        <f>IF(Reg!$Z$2=2,SUM(BO32:BO56),0)</f>
        <v>0</v>
      </c>
      <c r="BP57" s="127">
        <f>IF(Reg!$Z$2=2,SUM(BP32:BP56),0)</f>
        <v>0</v>
      </c>
      <c r="BQ57" s="127">
        <f>IF(Reg!$Z$2=2,SUM(BQ32:BQ56),0)</f>
        <v>0</v>
      </c>
      <c r="BR57" s="127">
        <f>IF(Reg!$Z$2=2,SUM(BR32:BR56),0)</f>
        <v>0</v>
      </c>
      <c r="BS57" s="127">
        <f>IF(Reg!$Z$2=2,SUM(BS32:BS56),0)</f>
        <v>0</v>
      </c>
      <c r="BT57" s="127">
        <f>IF(Reg!$Z$2=2,SUM(BT32:BT56),0)</f>
        <v>0</v>
      </c>
      <c r="BU57" s="127">
        <f>IF(Reg!$Z$2=2,SUM(BU32:BU56),0)</f>
        <v>0</v>
      </c>
      <c r="BV57" s="127">
        <f>IF(Reg!$Z$2=2,SUM(BV32:BV56),0)</f>
        <v>0</v>
      </c>
      <c r="BW57" s="127">
        <f>IF(Reg!$Z$2=2,SUM(BW32:BW56),0)</f>
        <v>0</v>
      </c>
      <c r="BX57" s="127">
        <f>IF(Reg!$Z$2=2,SUM(BX32:BX56),0)</f>
        <v>0</v>
      </c>
      <c r="BY57" s="127">
        <f>IF(Reg!$Z$2=2,SUM(BY32:BY56),0)</f>
        <v>0</v>
      </c>
      <c r="BZ57" s="127">
        <f>IF(Reg!$Z$2=2,SUM(BZ32:BZ56),0)</f>
        <v>0</v>
      </c>
      <c r="CA57" s="127">
        <f>IF(Reg!$Z$2=2,SUM(CA32:CA56),0)</f>
        <v>0</v>
      </c>
      <c r="CB57" s="127">
        <f>IF(Reg!$Z$2=2,SUM(CB32:CB56),0)</f>
        <v>0</v>
      </c>
      <c r="CC57" s="127">
        <f>IF(Reg!$Z$2=2,SUM(CC32:CC56),0)</f>
        <v>0</v>
      </c>
      <c r="CD57" s="127">
        <f>IF(Reg!$Z$2=2,SUM(CD32:CD56),0)</f>
        <v>0</v>
      </c>
      <c r="CE57" s="127">
        <f>IF(Reg!$Z$2=2,SUM(CE32:CE56),0)</f>
        <v>0</v>
      </c>
      <c r="CF57" s="127">
        <f>IF(Reg!$Z$2=2,SUM(CF32:CF56),0)</f>
        <v>0</v>
      </c>
      <c r="CG57" s="127">
        <f>IF(Reg!$Z$2=2,SUM(CG32:CG56),0)</f>
        <v>0</v>
      </c>
      <c r="CH57" s="127">
        <f>IF(Reg!$Z$2=2,SUM(CH32:CH56),0)</f>
        <v>0</v>
      </c>
      <c r="CI57" s="127">
        <f>IF(Reg!$Z$2=2,SUM(CI32:CI56),0)</f>
        <v>0</v>
      </c>
      <c r="CJ57" s="127">
        <f>IF(Reg!$Z$2=2,SUM(CJ32:CJ56),0)</f>
        <v>0</v>
      </c>
      <c r="CK57" s="127">
        <f>IF(Reg!$Z$2=2,SUM(CK32:CK56),0)</f>
        <v>0</v>
      </c>
      <c r="CL57" s="127">
        <f>IF(Reg!$Z$2=2,SUM(CL32:CL56),0)</f>
        <v>0</v>
      </c>
      <c r="CM57" s="127">
        <f>IF(Reg!$Z$2=2,SUM(CM32:CM56),0)</f>
        <v>0</v>
      </c>
      <c r="CN57" s="127">
        <f>IF(Reg!$Z$2=2,SUM(CN32:CN56),0)</f>
        <v>0</v>
      </c>
      <c r="CO57" s="127">
        <f>IF(Reg!$Z$2=2,SUM(CO32:CO56),0)</f>
        <v>0</v>
      </c>
      <c r="CP57" s="127">
        <f>IF(Reg!$Z$2=2,SUM(CP32:CP56),0)</f>
        <v>0</v>
      </c>
      <c r="CQ57" s="127">
        <f>IF(Reg!$Z$2=2,SUM(CQ32:CQ56),0)</f>
        <v>0</v>
      </c>
      <c r="CR57" s="127">
        <f>IF(Reg!$Z$2=2,SUM(CR32:CR56),0)</f>
        <v>0</v>
      </c>
      <c r="CS57" s="127">
        <f>IF(Reg!$Z$2=2,SUM(CS32:CS56),0)</f>
        <v>0</v>
      </c>
      <c r="CT57" s="127">
        <f>IF(Reg!$Z$2=2,SUM(CT32:CT56),0)</f>
        <v>0</v>
      </c>
      <c r="CU57" s="127">
        <f>IF(Reg!$Z$2=2,SUM(CU32:CU56),0)</f>
        <v>0</v>
      </c>
      <c r="CV57" s="127">
        <f>IF(Reg!$Z$2=2,SUM(CV32:CV56),0)</f>
        <v>0</v>
      </c>
      <c r="CW57" s="127">
        <f>IF(Reg!$Z$2=2,SUM(CW32:CW56),0)</f>
        <v>0</v>
      </c>
      <c r="CX57" s="127">
        <f>IF(Reg!$Z$2=2,SUM(CX32:CX56),0)</f>
        <v>0</v>
      </c>
      <c r="CY57" s="127">
        <f>IF(Reg!$Z$2=2,SUM(CY32:CY56),0)</f>
        <v>0</v>
      </c>
      <c r="CZ57" s="127">
        <f>IF(Reg!$Z$2=2,SUM(CZ32:CZ56),0)</f>
        <v>0</v>
      </c>
      <c r="DA57" s="127">
        <f>IF(Reg!$Z$2=2,SUM(DA32:DA56),0)</f>
        <v>0</v>
      </c>
      <c r="DB57" s="127">
        <f>IF(Reg!$Z$2=2,SUM(DB32:DB56),0)</f>
        <v>0</v>
      </c>
      <c r="DC57" s="127">
        <f>IF(Reg!$Z$2=2,SUM(DC32:DC56),0)</f>
        <v>0</v>
      </c>
      <c r="DD57" s="127">
        <f>IF(Reg!$Z$2=2,SUM(DD32:DD56),0)</f>
        <v>0</v>
      </c>
      <c r="DE57" s="127">
        <f>IF(Reg!$Z$2=2,SUM(DE32:DE56),0)</f>
        <v>0</v>
      </c>
      <c r="DF57" s="127">
        <f>IF(Reg!$Z$2=2,SUM(DF32:DF56),0)</f>
        <v>0</v>
      </c>
      <c r="DG57" s="127">
        <f>IF(Reg!$Z$2=2,SUM(DG32:DG56),0)</f>
        <v>0</v>
      </c>
      <c r="DH57" s="127">
        <f>IF(Reg!$Z$2=2,SUM(DH32:DH56),0)</f>
        <v>0</v>
      </c>
      <c r="DI57" s="127">
        <f>IF(Reg!$Z$2=2,SUM(DI32:DI56),0)</f>
        <v>0</v>
      </c>
      <c r="DJ57" s="127">
        <f>IF(Reg!$Z$2=2,SUM(DJ32:DJ56),0)</f>
        <v>0</v>
      </c>
      <c r="DK57" s="127">
        <f>IF(Reg!$Z$2=2,SUM(DK32:DK56),0)</f>
        <v>0</v>
      </c>
      <c r="DL57" s="127">
        <f>IF(Reg!$Z$2=2,SUM(DL32:DL56),0)</f>
        <v>0</v>
      </c>
      <c r="DM57" s="127">
        <f>IF(Reg!$Z$2=2,SUM(DM32:DM56),0)</f>
        <v>0</v>
      </c>
      <c r="DN57" s="127">
        <f>IF(Reg!$Z$2=2,SUM(DN32:DN56),0)</f>
        <v>0</v>
      </c>
      <c r="DO57" s="127">
        <f>IF(Reg!$Z$2=2,SUM(DO32:DO56),0)</f>
        <v>0</v>
      </c>
      <c r="DP57" s="127">
        <f>IF(Reg!$Z$2=2,SUM(DP32:DP56),0)</f>
        <v>0</v>
      </c>
      <c r="DQ57" s="127">
        <f>IF(Reg!$Z$2=2,SUM(DQ32:DQ56),0)</f>
        <v>0</v>
      </c>
      <c r="DR57" s="127">
        <f>IF(Reg!$Z$2=2,SUM(DR32:DR56),0)</f>
        <v>0</v>
      </c>
      <c r="DS57" s="127">
        <f>IF(Reg!$Z$2=2,SUM(DS32:DS56),0)</f>
        <v>0</v>
      </c>
      <c r="DT57" s="127">
        <f>IF(Reg!$Z$2=2,SUM(DT32:DT56),0)</f>
        <v>0</v>
      </c>
      <c r="DU57" s="127">
        <f>IF(Reg!$Z$2=2,SUM(DU32:DU56),0)</f>
        <v>0</v>
      </c>
      <c r="DV57" s="127">
        <f>IF(Reg!$Z$2=2,SUM(DV32:DV56),0)</f>
        <v>0</v>
      </c>
      <c r="DW57" s="128">
        <f>SUM(DW32:DW56)</f>
        <v>0</v>
      </c>
    </row>
    <row r="58" spans="1:127" s="84" customFormat="1" ht="19.5" customHeight="1" hidden="1">
      <c r="A58" s="84">
        <v>37</v>
      </c>
      <c r="B58" s="85">
        <f t="shared" si="1"/>
        <v>0</v>
      </c>
      <c r="C58" s="86"/>
      <c r="D58" s="129" t="s">
        <v>498</v>
      </c>
      <c r="E58" s="130"/>
      <c r="F58" s="131">
        <f aca="true" t="shared" si="3" ref="F58:AI58">IF(F57=0,0,ROUND((ROUND((F57/$DW$57),6)*$G$21*$DX$84),0))</f>
        <v>0</v>
      </c>
      <c r="G58" s="131">
        <f t="shared" si="3"/>
        <v>0</v>
      </c>
      <c r="H58" s="131">
        <f t="shared" si="3"/>
        <v>0</v>
      </c>
      <c r="I58" s="131">
        <f t="shared" si="3"/>
        <v>0</v>
      </c>
      <c r="J58" s="131">
        <f t="shared" si="3"/>
        <v>0</v>
      </c>
      <c r="K58" s="131">
        <f t="shared" si="3"/>
        <v>0</v>
      </c>
      <c r="L58" s="131">
        <f t="shared" si="3"/>
        <v>0</v>
      </c>
      <c r="M58" s="131">
        <f t="shared" si="3"/>
        <v>0</v>
      </c>
      <c r="N58" s="131">
        <f t="shared" si="3"/>
        <v>0</v>
      </c>
      <c r="O58" s="131">
        <f t="shared" si="3"/>
        <v>0</v>
      </c>
      <c r="P58" s="131">
        <f t="shared" si="3"/>
        <v>0</v>
      </c>
      <c r="Q58" s="131">
        <f t="shared" si="3"/>
        <v>0</v>
      </c>
      <c r="R58" s="131">
        <f t="shared" si="3"/>
        <v>0</v>
      </c>
      <c r="S58" s="131">
        <f t="shared" si="3"/>
        <v>0</v>
      </c>
      <c r="T58" s="131">
        <f t="shared" si="3"/>
        <v>0</v>
      </c>
      <c r="U58" s="131">
        <f t="shared" si="3"/>
        <v>0</v>
      </c>
      <c r="V58" s="131">
        <f t="shared" si="3"/>
        <v>0</v>
      </c>
      <c r="W58" s="131">
        <f t="shared" si="3"/>
        <v>0</v>
      </c>
      <c r="X58" s="131">
        <f t="shared" si="3"/>
        <v>0</v>
      </c>
      <c r="Y58" s="131">
        <f t="shared" si="3"/>
        <v>0</v>
      </c>
      <c r="Z58" s="132">
        <f t="shared" si="3"/>
        <v>0</v>
      </c>
      <c r="AA58" s="132">
        <f t="shared" si="3"/>
        <v>0</v>
      </c>
      <c r="AB58" s="132">
        <f t="shared" si="3"/>
        <v>0</v>
      </c>
      <c r="AC58" s="132">
        <f t="shared" si="3"/>
        <v>0</v>
      </c>
      <c r="AD58" s="132">
        <f t="shared" si="3"/>
        <v>0</v>
      </c>
      <c r="AE58" s="132">
        <f t="shared" si="3"/>
        <v>0</v>
      </c>
      <c r="AF58" s="132">
        <f t="shared" si="3"/>
        <v>0</v>
      </c>
      <c r="AG58" s="132">
        <f t="shared" si="3"/>
        <v>0</v>
      </c>
      <c r="AH58" s="132">
        <f t="shared" si="3"/>
        <v>0</v>
      </c>
      <c r="AI58" s="132">
        <f t="shared" si="3"/>
        <v>0</v>
      </c>
      <c r="AJ58" s="132">
        <f aca="true" t="shared" si="4" ref="AJ58:BO58">IF(AJ57=0,0,ROUND((ROUND((AJ57/$DW$57),6)*$G$21*$DX$84),0))</f>
        <v>0</v>
      </c>
      <c r="AK58" s="132">
        <f t="shared" si="4"/>
        <v>0</v>
      </c>
      <c r="AL58" s="132">
        <f t="shared" si="4"/>
        <v>0</v>
      </c>
      <c r="AM58" s="132">
        <f t="shared" si="4"/>
        <v>0</v>
      </c>
      <c r="AN58" s="132">
        <f t="shared" si="4"/>
        <v>0</v>
      </c>
      <c r="AO58" s="132">
        <f t="shared" si="4"/>
        <v>0</v>
      </c>
      <c r="AP58" s="132">
        <f t="shared" si="4"/>
        <v>0</v>
      </c>
      <c r="AQ58" s="132">
        <f t="shared" si="4"/>
        <v>0</v>
      </c>
      <c r="AR58" s="132">
        <f t="shared" si="4"/>
        <v>0</v>
      </c>
      <c r="AS58" s="132">
        <f t="shared" si="4"/>
        <v>0</v>
      </c>
      <c r="AT58" s="132">
        <f t="shared" si="4"/>
        <v>0</v>
      </c>
      <c r="AU58" s="132">
        <f t="shared" si="4"/>
        <v>0</v>
      </c>
      <c r="AV58" s="132">
        <f t="shared" si="4"/>
        <v>0</v>
      </c>
      <c r="AW58" s="132">
        <f t="shared" si="4"/>
        <v>0</v>
      </c>
      <c r="AX58" s="132">
        <f t="shared" si="4"/>
        <v>0</v>
      </c>
      <c r="AY58" s="132">
        <f t="shared" si="4"/>
        <v>0</v>
      </c>
      <c r="AZ58" s="132">
        <f t="shared" si="4"/>
        <v>0</v>
      </c>
      <c r="BA58" s="132">
        <f t="shared" si="4"/>
        <v>0</v>
      </c>
      <c r="BB58" s="132">
        <f t="shared" si="4"/>
        <v>0</v>
      </c>
      <c r="BC58" s="132">
        <f t="shared" si="4"/>
        <v>0</v>
      </c>
      <c r="BD58" s="132">
        <f t="shared" si="4"/>
        <v>0</v>
      </c>
      <c r="BE58" s="132">
        <f t="shared" si="4"/>
        <v>0</v>
      </c>
      <c r="BF58" s="132">
        <f t="shared" si="4"/>
        <v>0</v>
      </c>
      <c r="BG58" s="132">
        <f t="shared" si="4"/>
        <v>0</v>
      </c>
      <c r="BH58" s="132">
        <f t="shared" si="4"/>
        <v>0</v>
      </c>
      <c r="BI58" s="132">
        <f t="shared" si="4"/>
        <v>0</v>
      </c>
      <c r="BJ58" s="132">
        <f t="shared" si="4"/>
        <v>0</v>
      </c>
      <c r="BK58" s="132">
        <f t="shared" si="4"/>
        <v>0</v>
      </c>
      <c r="BL58" s="132">
        <f t="shared" si="4"/>
        <v>0</v>
      </c>
      <c r="BM58" s="132">
        <f t="shared" si="4"/>
        <v>0</v>
      </c>
      <c r="BN58" s="132">
        <f t="shared" si="4"/>
        <v>0</v>
      </c>
      <c r="BO58" s="132">
        <f t="shared" si="4"/>
        <v>0</v>
      </c>
      <c r="BP58" s="132">
        <f aca="true" t="shared" si="5" ref="BP58:CQ58">IF(BP57=0,0,ROUND((ROUND((BP57/$DW$57),6)*$G$21*$DX$84),0))</f>
        <v>0</v>
      </c>
      <c r="BQ58" s="132">
        <f t="shared" si="5"/>
        <v>0</v>
      </c>
      <c r="BR58" s="132">
        <f t="shared" si="5"/>
        <v>0</v>
      </c>
      <c r="BS58" s="132">
        <f t="shared" si="5"/>
        <v>0</v>
      </c>
      <c r="BT58" s="132">
        <f t="shared" si="5"/>
        <v>0</v>
      </c>
      <c r="BU58" s="132">
        <f t="shared" si="5"/>
        <v>0</v>
      </c>
      <c r="BV58" s="132">
        <f t="shared" si="5"/>
        <v>0</v>
      </c>
      <c r="BW58" s="132">
        <f t="shared" si="5"/>
        <v>0</v>
      </c>
      <c r="BX58" s="132">
        <f t="shared" si="5"/>
        <v>0</v>
      </c>
      <c r="BY58" s="132">
        <f t="shared" si="5"/>
        <v>0</v>
      </c>
      <c r="BZ58" s="132">
        <f t="shared" si="5"/>
        <v>0</v>
      </c>
      <c r="CA58" s="132">
        <f t="shared" si="5"/>
        <v>0</v>
      </c>
      <c r="CB58" s="132">
        <f t="shared" si="5"/>
        <v>0</v>
      </c>
      <c r="CC58" s="132">
        <f t="shared" si="5"/>
        <v>0</v>
      </c>
      <c r="CD58" s="132">
        <f t="shared" si="5"/>
        <v>0</v>
      </c>
      <c r="CE58" s="132">
        <f t="shared" si="5"/>
        <v>0</v>
      </c>
      <c r="CF58" s="132">
        <f t="shared" si="5"/>
        <v>0</v>
      </c>
      <c r="CG58" s="132">
        <f t="shared" si="5"/>
        <v>0</v>
      </c>
      <c r="CH58" s="132">
        <f t="shared" si="5"/>
        <v>0</v>
      </c>
      <c r="CI58" s="132">
        <f t="shared" si="5"/>
        <v>0</v>
      </c>
      <c r="CJ58" s="132">
        <f t="shared" si="5"/>
        <v>0</v>
      </c>
      <c r="CK58" s="132">
        <f t="shared" si="5"/>
        <v>0</v>
      </c>
      <c r="CL58" s="132">
        <f t="shared" si="5"/>
        <v>0</v>
      </c>
      <c r="CM58" s="132">
        <f t="shared" si="5"/>
        <v>0</v>
      </c>
      <c r="CN58" s="132">
        <f t="shared" si="5"/>
        <v>0</v>
      </c>
      <c r="CO58" s="132">
        <f t="shared" si="5"/>
        <v>0</v>
      </c>
      <c r="CP58" s="132">
        <f t="shared" si="5"/>
        <v>0</v>
      </c>
      <c r="CQ58" s="132">
        <f t="shared" si="5"/>
        <v>0</v>
      </c>
      <c r="CR58" s="132">
        <f aca="true" t="shared" si="6" ref="CR58:DV58">IF(CR57=0,0,ROUND((ROUND((CR57/$DW$57),6)*$G$21*$DX$84),0))</f>
        <v>0</v>
      </c>
      <c r="CS58" s="132">
        <f t="shared" si="6"/>
        <v>0</v>
      </c>
      <c r="CT58" s="132">
        <f t="shared" si="6"/>
        <v>0</v>
      </c>
      <c r="CU58" s="132">
        <f t="shared" si="6"/>
        <v>0</v>
      </c>
      <c r="CV58" s="132">
        <f t="shared" si="6"/>
        <v>0</v>
      </c>
      <c r="CW58" s="132">
        <f t="shared" si="6"/>
        <v>0</v>
      </c>
      <c r="CX58" s="132">
        <f t="shared" si="6"/>
        <v>0</v>
      </c>
      <c r="CY58" s="132">
        <f t="shared" si="6"/>
        <v>0</v>
      </c>
      <c r="CZ58" s="132">
        <f t="shared" si="6"/>
        <v>0</v>
      </c>
      <c r="DA58" s="132">
        <f t="shared" si="6"/>
        <v>0</v>
      </c>
      <c r="DB58" s="132">
        <f t="shared" si="6"/>
        <v>0</v>
      </c>
      <c r="DC58" s="132">
        <f t="shared" si="6"/>
        <v>0</v>
      </c>
      <c r="DD58" s="132">
        <f t="shared" si="6"/>
        <v>0</v>
      </c>
      <c r="DE58" s="132">
        <f t="shared" si="6"/>
        <v>0</v>
      </c>
      <c r="DF58" s="132">
        <f t="shared" si="6"/>
        <v>0</v>
      </c>
      <c r="DG58" s="132">
        <f t="shared" si="6"/>
        <v>0</v>
      </c>
      <c r="DH58" s="132">
        <f t="shared" si="6"/>
        <v>0</v>
      </c>
      <c r="DI58" s="132">
        <f t="shared" si="6"/>
        <v>0</v>
      </c>
      <c r="DJ58" s="132">
        <f t="shared" si="6"/>
        <v>0</v>
      </c>
      <c r="DK58" s="132">
        <f t="shared" si="6"/>
        <v>0</v>
      </c>
      <c r="DL58" s="132">
        <f t="shared" si="6"/>
        <v>0</v>
      </c>
      <c r="DM58" s="132">
        <f t="shared" si="6"/>
        <v>0</v>
      </c>
      <c r="DN58" s="132">
        <f t="shared" si="6"/>
        <v>0</v>
      </c>
      <c r="DO58" s="132">
        <f t="shared" si="6"/>
        <v>0</v>
      </c>
      <c r="DP58" s="132">
        <f t="shared" si="6"/>
        <v>0</v>
      </c>
      <c r="DQ58" s="132">
        <f t="shared" si="6"/>
        <v>0</v>
      </c>
      <c r="DR58" s="132">
        <f t="shared" si="6"/>
        <v>0</v>
      </c>
      <c r="DS58" s="132">
        <f t="shared" si="6"/>
        <v>0</v>
      </c>
      <c r="DT58" s="132">
        <f t="shared" si="6"/>
        <v>0</v>
      </c>
      <c r="DU58" s="132">
        <f t="shared" si="6"/>
        <v>0</v>
      </c>
      <c r="DV58" s="132">
        <f t="shared" si="6"/>
        <v>0</v>
      </c>
      <c r="DW58" s="133"/>
    </row>
    <row r="59" spans="1:127" s="84" customFormat="1" ht="19.5" customHeight="1" hidden="1">
      <c r="A59" s="84">
        <v>38</v>
      </c>
      <c r="B59" s="85" t="str">
        <f t="shared" si="1"/>
        <v>Veresegyház Város</v>
      </c>
      <c r="C59" s="86"/>
      <c r="D59" s="124" t="s">
        <v>481</v>
      </c>
      <c r="E59" s="134"/>
      <c r="F59" s="135" t="str">
        <f>F23</f>
        <v>Veresegyház Város</v>
      </c>
      <c r="G59" s="126" t="str">
        <f aca="true" t="shared" si="7" ref="G59:DV59">G23</f>
        <v>1</v>
      </c>
      <c r="H59" s="126" t="str">
        <f t="shared" si="7"/>
        <v>2</v>
      </c>
      <c r="I59" s="126" t="str">
        <f t="shared" si="7"/>
        <v>3</v>
      </c>
      <c r="J59" s="126" t="str">
        <f t="shared" si="7"/>
        <v>4</v>
      </c>
      <c r="K59" s="126" t="str">
        <f t="shared" si="7"/>
        <v>5</v>
      </c>
      <c r="L59" s="126" t="str">
        <f t="shared" si="7"/>
        <v>6</v>
      </c>
      <c r="M59" s="126" t="str">
        <f t="shared" si="7"/>
        <v>7</v>
      </c>
      <c r="N59" s="126" t="str">
        <f t="shared" si="7"/>
        <v>8</v>
      </c>
      <c r="O59" s="126" t="str">
        <f t="shared" si="7"/>
        <v>9</v>
      </c>
      <c r="P59" s="126" t="str">
        <f t="shared" si="7"/>
        <v>10</v>
      </c>
      <c r="Q59" s="126" t="str">
        <f t="shared" si="7"/>
        <v>11</v>
      </c>
      <c r="R59" s="126" t="str">
        <f t="shared" si="7"/>
        <v>12</v>
      </c>
      <c r="S59" s="126" t="str">
        <f t="shared" si="7"/>
        <v>13</v>
      </c>
      <c r="T59" s="126" t="str">
        <f t="shared" si="7"/>
        <v>14</v>
      </c>
      <c r="U59" s="126" t="str">
        <f t="shared" si="7"/>
        <v>15</v>
      </c>
      <c r="V59" s="126" t="str">
        <f t="shared" si="7"/>
        <v>16</v>
      </c>
      <c r="W59" s="126" t="str">
        <f t="shared" si="7"/>
        <v>17</v>
      </c>
      <c r="X59" s="126" t="str">
        <f t="shared" si="7"/>
        <v>18</v>
      </c>
      <c r="Y59" s="126" t="str">
        <f t="shared" si="7"/>
        <v>19</v>
      </c>
      <c r="Z59" s="126" t="str">
        <f t="shared" si="7"/>
        <v>20</v>
      </c>
      <c r="AA59" s="126" t="str">
        <f t="shared" si="7"/>
        <v>21</v>
      </c>
      <c r="AB59" s="126" t="str">
        <f t="shared" si="7"/>
        <v>22</v>
      </c>
      <c r="AC59" s="126" t="str">
        <f t="shared" si="7"/>
        <v>23</v>
      </c>
      <c r="AD59" s="126" t="str">
        <f t="shared" si="7"/>
        <v>24</v>
      </c>
      <c r="AE59" s="126" t="str">
        <f t="shared" si="7"/>
        <v>25</v>
      </c>
      <c r="AF59" s="126" t="str">
        <f t="shared" si="7"/>
        <v>26</v>
      </c>
      <c r="AG59" s="126" t="str">
        <f t="shared" si="7"/>
        <v>27</v>
      </c>
      <c r="AH59" s="126" t="str">
        <f t="shared" si="7"/>
        <v>28</v>
      </c>
      <c r="AI59" s="126" t="str">
        <f t="shared" si="7"/>
        <v>29</v>
      </c>
      <c r="AJ59" s="126" t="str">
        <f aca="true" t="shared" si="8" ref="AJ59:CQ59">AJ23</f>
        <v>30</v>
      </c>
      <c r="AK59" s="126" t="str">
        <f t="shared" si="8"/>
        <v>31</v>
      </c>
      <c r="AL59" s="126" t="str">
        <f t="shared" si="8"/>
        <v>32</v>
      </c>
      <c r="AM59" s="126" t="str">
        <f t="shared" si="8"/>
        <v>33</v>
      </c>
      <c r="AN59" s="126" t="str">
        <f t="shared" si="8"/>
        <v>34</v>
      </c>
      <c r="AO59" s="126" t="str">
        <f t="shared" si="8"/>
        <v>35</v>
      </c>
      <c r="AP59" s="126" t="str">
        <f t="shared" si="8"/>
        <v>36</v>
      </c>
      <c r="AQ59" s="126" t="str">
        <f t="shared" si="8"/>
        <v>37</v>
      </c>
      <c r="AR59" s="126" t="str">
        <f t="shared" si="8"/>
        <v>38</v>
      </c>
      <c r="AS59" s="126" t="str">
        <f t="shared" si="8"/>
        <v>39</v>
      </c>
      <c r="AT59" s="126" t="str">
        <f t="shared" si="8"/>
        <v>40</v>
      </c>
      <c r="AU59" s="126" t="str">
        <f t="shared" si="8"/>
        <v>41</v>
      </c>
      <c r="AV59" s="126" t="str">
        <f t="shared" si="8"/>
        <v>42</v>
      </c>
      <c r="AW59" s="126" t="str">
        <f t="shared" si="8"/>
        <v>43</v>
      </c>
      <c r="AX59" s="126" t="str">
        <f t="shared" si="8"/>
        <v>44</v>
      </c>
      <c r="AY59" s="126" t="str">
        <f t="shared" si="8"/>
        <v>45</v>
      </c>
      <c r="AZ59" s="126" t="str">
        <f t="shared" si="8"/>
        <v>46</v>
      </c>
      <c r="BA59" s="126" t="str">
        <f t="shared" si="8"/>
        <v>47</v>
      </c>
      <c r="BB59" s="126" t="str">
        <f t="shared" si="8"/>
        <v>48</v>
      </c>
      <c r="BC59" s="126" t="str">
        <f t="shared" si="8"/>
        <v>49</v>
      </c>
      <c r="BD59" s="126" t="str">
        <f t="shared" si="8"/>
        <v>50</v>
      </c>
      <c r="BE59" s="126" t="str">
        <f t="shared" si="8"/>
        <v>51</v>
      </c>
      <c r="BF59" s="126" t="str">
        <f t="shared" si="8"/>
        <v>52</v>
      </c>
      <c r="BG59" s="126" t="str">
        <f t="shared" si="8"/>
        <v>53</v>
      </c>
      <c r="BH59" s="126" t="str">
        <f t="shared" si="8"/>
        <v>54</v>
      </c>
      <c r="BI59" s="126" t="str">
        <f t="shared" si="8"/>
        <v>55</v>
      </c>
      <c r="BJ59" s="126" t="str">
        <f t="shared" si="8"/>
        <v>56</v>
      </c>
      <c r="BK59" s="126" t="str">
        <f t="shared" si="8"/>
        <v>57</v>
      </c>
      <c r="BL59" s="126" t="str">
        <f t="shared" si="8"/>
        <v>58</v>
      </c>
      <c r="BM59" s="126" t="str">
        <f t="shared" si="8"/>
        <v>59</v>
      </c>
      <c r="BN59" s="126" t="str">
        <f t="shared" si="8"/>
        <v>60</v>
      </c>
      <c r="BO59" s="126" t="str">
        <f t="shared" si="8"/>
        <v>61</v>
      </c>
      <c r="BP59" s="126" t="str">
        <f t="shared" si="8"/>
        <v>62</v>
      </c>
      <c r="BQ59" s="126" t="str">
        <f t="shared" si="8"/>
        <v>63</v>
      </c>
      <c r="BR59" s="126" t="str">
        <f t="shared" si="8"/>
        <v>64</v>
      </c>
      <c r="BS59" s="126" t="str">
        <f t="shared" si="8"/>
        <v>65</v>
      </c>
      <c r="BT59" s="126" t="str">
        <f t="shared" si="8"/>
        <v>66</v>
      </c>
      <c r="BU59" s="126" t="str">
        <f t="shared" si="8"/>
        <v>67</v>
      </c>
      <c r="BV59" s="126" t="str">
        <f t="shared" si="8"/>
        <v>68</v>
      </c>
      <c r="BW59" s="126" t="str">
        <f t="shared" si="8"/>
        <v>69</v>
      </c>
      <c r="BX59" s="126" t="str">
        <f t="shared" si="8"/>
        <v>70</v>
      </c>
      <c r="BY59" s="126" t="str">
        <f t="shared" si="8"/>
        <v>71</v>
      </c>
      <c r="BZ59" s="126" t="str">
        <f t="shared" si="8"/>
        <v>72</v>
      </c>
      <c r="CA59" s="126" t="str">
        <f t="shared" si="8"/>
        <v>73</v>
      </c>
      <c r="CB59" s="126" t="str">
        <f t="shared" si="8"/>
        <v>74</v>
      </c>
      <c r="CC59" s="126" t="str">
        <f t="shared" si="8"/>
        <v>75</v>
      </c>
      <c r="CD59" s="126" t="str">
        <f t="shared" si="8"/>
        <v>76</v>
      </c>
      <c r="CE59" s="126" t="str">
        <f t="shared" si="8"/>
        <v>77</v>
      </c>
      <c r="CF59" s="126" t="str">
        <f t="shared" si="8"/>
        <v>78</v>
      </c>
      <c r="CG59" s="126" t="str">
        <f t="shared" si="8"/>
        <v>79</v>
      </c>
      <c r="CH59" s="126" t="str">
        <f t="shared" si="8"/>
        <v>80</v>
      </c>
      <c r="CI59" s="126" t="str">
        <f t="shared" si="8"/>
        <v>81</v>
      </c>
      <c r="CJ59" s="126" t="str">
        <f t="shared" si="8"/>
        <v>82</v>
      </c>
      <c r="CK59" s="126" t="str">
        <f t="shared" si="8"/>
        <v>83</v>
      </c>
      <c r="CL59" s="126" t="str">
        <f t="shared" si="8"/>
        <v>84</v>
      </c>
      <c r="CM59" s="126" t="str">
        <f t="shared" si="8"/>
        <v>85</v>
      </c>
      <c r="CN59" s="126" t="str">
        <f t="shared" si="8"/>
        <v>86</v>
      </c>
      <c r="CO59" s="126" t="str">
        <f t="shared" si="8"/>
        <v>87</v>
      </c>
      <c r="CP59" s="126" t="str">
        <f t="shared" si="8"/>
        <v>88</v>
      </c>
      <c r="CQ59" s="126" t="str">
        <f t="shared" si="8"/>
        <v>89</v>
      </c>
      <c r="CR59" s="126" t="str">
        <f t="shared" si="7"/>
        <v>90</v>
      </c>
      <c r="CS59" s="126" t="str">
        <f t="shared" si="7"/>
        <v>91</v>
      </c>
      <c r="CT59" s="126" t="str">
        <f t="shared" si="7"/>
        <v>92</v>
      </c>
      <c r="CU59" s="126" t="str">
        <f t="shared" si="7"/>
        <v>93</v>
      </c>
      <c r="CV59" s="126" t="str">
        <f t="shared" si="7"/>
        <v>94</v>
      </c>
      <c r="CW59" s="126" t="str">
        <f t="shared" si="7"/>
        <v>95</v>
      </c>
      <c r="CX59" s="126" t="str">
        <f t="shared" si="7"/>
        <v>96</v>
      </c>
      <c r="CY59" s="126" t="str">
        <f t="shared" si="7"/>
        <v>97</v>
      </c>
      <c r="CZ59" s="126" t="str">
        <f t="shared" si="7"/>
        <v>98</v>
      </c>
      <c r="DA59" s="126" t="str">
        <f t="shared" si="7"/>
        <v>99</v>
      </c>
      <c r="DB59" s="126" t="str">
        <f t="shared" si="7"/>
        <v>100</v>
      </c>
      <c r="DC59" s="126" t="str">
        <f t="shared" si="7"/>
        <v>101</v>
      </c>
      <c r="DD59" s="126" t="str">
        <f t="shared" si="7"/>
        <v>102</v>
      </c>
      <c r="DE59" s="126" t="str">
        <f t="shared" si="7"/>
        <v>103</v>
      </c>
      <c r="DF59" s="126" t="str">
        <f t="shared" si="7"/>
        <v>104</v>
      </c>
      <c r="DG59" s="126" t="str">
        <f t="shared" si="7"/>
        <v>105</v>
      </c>
      <c r="DH59" s="126" t="str">
        <f t="shared" si="7"/>
        <v>106</v>
      </c>
      <c r="DI59" s="126" t="str">
        <f t="shared" si="7"/>
        <v>107</v>
      </c>
      <c r="DJ59" s="126" t="str">
        <f t="shared" si="7"/>
        <v>108</v>
      </c>
      <c r="DK59" s="126" t="str">
        <f t="shared" si="7"/>
        <v>109</v>
      </c>
      <c r="DL59" s="126" t="str">
        <f t="shared" si="7"/>
        <v>110</v>
      </c>
      <c r="DM59" s="126" t="str">
        <f t="shared" si="7"/>
        <v>111</v>
      </c>
      <c r="DN59" s="126" t="str">
        <f t="shared" si="7"/>
        <v>112</v>
      </c>
      <c r="DO59" s="126" t="str">
        <f t="shared" si="7"/>
        <v>113</v>
      </c>
      <c r="DP59" s="126" t="str">
        <f t="shared" si="7"/>
        <v>114</v>
      </c>
      <c r="DQ59" s="126" t="str">
        <f t="shared" si="7"/>
        <v>115</v>
      </c>
      <c r="DR59" s="126" t="str">
        <f t="shared" si="7"/>
        <v>116</v>
      </c>
      <c r="DS59" s="126" t="str">
        <f t="shared" si="7"/>
        <v>117</v>
      </c>
      <c r="DT59" s="126" t="str">
        <f t="shared" si="7"/>
        <v>118</v>
      </c>
      <c r="DU59" s="126" t="str">
        <f t="shared" si="7"/>
        <v>119</v>
      </c>
      <c r="DV59" s="126" t="str">
        <f t="shared" si="7"/>
        <v>120</v>
      </c>
      <c r="DW59" s="136"/>
    </row>
    <row r="60" spans="1:127" s="84" customFormat="1" ht="19.5" customHeight="1" hidden="1">
      <c r="A60" s="84">
        <v>39</v>
      </c>
      <c r="B60" s="85">
        <f t="shared" si="1"/>
        <v>0</v>
      </c>
      <c r="C60" s="86"/>
      <c r="D60" s="137" t="s">
        <v>499</v>
      </c>
      <c r="E60" s="138"/>
      <c r="F60" s="139"/>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c r="CN60" s="140"/>
      <c r="CO60" s="140"/>
      <c r="CP60" s="140"/>
      <c r="CQ60" s="140"/>
      <c r="CR60" s="140"/>
      <c r="CS60" s="140"/>
      <c r="CT60" s="140"/>
      <c r="CU60" s="140"/>
      <c r="CV60" s="140"/>
      <c r="CW60" s="140"/>
      <c r="CX60" s="140"/>
      <c r="CY60" s="140"/>
      <c r="CZ60" s="140"/>
      <c r="DA60" s="140"/>
      <c r="DB60" s="140"/>
      <c r="DC60" s="140"/>
      <c r="DD60" s="140"/>
      <c r="DE60" s="140"/>
      <c r="DF60" s="140"/>
      <c r="DG60" s="140"/>
      <c r="DH60" s="140"/>
      <c r="DI60" s="140"/>
      <c r="DJ60" s="140"/>
      <c r="DK60" s="140"/>
      <c r="DL60" s="140"/>
      <c r="DM60" s="140"/>
      <c r="DN60" s="140"/>
      <c r="DO60" s="140"/>
      <c r="DP60" s="140"/>
      <c r="DQ60" s="140"/>
      <c r="DR60" s="140"/>
      <c r="DS60" s="140"/>
      <c r="DT60" s="140"/>
      <c r="DU60" s="140"/>
      <c r="DV60" s="140"/>
      <c r="DW60" s="141"/>
    </row>
    <row r="61" spans="1:127" s="46" customFormat="1" ht="12.75" hidden="1">
      <c r="A61" s="15">
        <v>40</v>
      </c>
      <c r="B61" s="85">
        <f t="shared" si="1"/>
        <v>0</v>
      </c>
      <c r="C61" s="53"/>
      <c r="D61" s="142" t="s">
        <v>500</v>
      </c>
      <c r="E61" s="115"/>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7">
        <f>SUM(F61:DV61)</f>
        <v>0</v>
      </c>
    </row>
    <row r="62" spans="1:127" s="46" customFormat="1" ht="12.75" hidden="1">
      <c r="A62" s="15">
        <v>41</v>
      </c>
      <c r="B62" s="85">
        <f t="shared" si="1"/>
        <v>0</v>
      </c>
      <c r="C62" s="53"/>
      <c r="D62" s="118" t="s">
        <v>501</v>
      </c>
      <c r="E62" s="119"/>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120"/>
      <c r="CP62" s="120"/>
      <c r="CQ62" s="120"/>
      <c r="CR62" s="120"/>
      <c r="CS62" s="120"/>
      <c r="CT62" s="120"/>
      <c r="CU62" s="120"/>
      <c r="CV62" s="120"/>
      <c r="CW62" s="120"/>
      <c r="CX62" s="120"/>
      <c r="CY62" s="120"/>
      <c r="CZ62" s="120"/>
      <c r="DA62" s="120"/>
      <c r="DB62" s="120"/>
      <c r="DC62" s="120"/>
      <c r="DD62" s="120"/>
      <c r="DE62" s="120"/>
      <c r="DF62" s="120"/>
      <c r="DG62" s="120"/>
      <c r="DH62" s="120"/>
      <c r="DI62" s="120"/>
      <c r="DJ62" s="120"/>
      <c r="DK62" s="120"/>
      <c r="DL62" s="120"/>
      <c r="DM62" s="120"/>
      <c r="DN62" s="120"/>
      <c r="DO62" s="120"/>
      <c r="DP62" s="120"/>
      <c r="DQ62" s="120"/>
      <c r="DR62" s="120"/>
      <c r="DS62" s="120"/>
      <c r="DT62" s="120"/>
      <c r="DU62" s="120"/>
      <c r="DV62" s="120"/>
      <c r="DW62" s="117">
        <f aca="true" t="shared" si="9" ref="DW62:DW72">SUM(F62:DV62)</f>
        <v>0</v>
      </c>
    </row>
    <row r="63" spans="1:127" s="46" customFormat="1" ht="12.75" hidden="1">
      <c r="A63" s="46">
        <v>42</v>
      </c>
      <c r="B63" s="85">
        <f t="shared" si="1"/>
        <v>0</v>
      </c>
      <c r="C63" s="53"/>
      <c r="D63" s="118" t="s">
        <v>502</v>
      </c>
      <c r="E63" s="119"/>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17">
        <f t="shared" si="9"/>
        <v>0</v>
      </c>
    </row>
    <row r="64" spans="1:127" s="46" customFormat="1" ht="12.75" hidden="1">
      <c r="A64" s="15">
        <v>43</v>
      </c>
      <c r="B64" s="85">
        <f t="shared" si="1"/>
        <v>0</v>
      </c>
      <c r="C64" s="53"/>
      <c r="D64" s="118" t="s">
        <v>503</v>
      </c>
      <c r="E64" s="119"/>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17">
        <f t="shared" si="9"/>
        <v>0</v>
      </c>
    </row>
    <row r="65" spans="1:127" s="46" customFormat="1" ht="12.75" hidden="1">
      <c r="A65" s="15">
        <v>44</v>
      </c>
      <c r="B65" s="85">
        <f t="shared" si="1"/>
        <v>0</v>
      </c>
      <c r="C65" s="53"/>
      <c r="D65" s="118" t="s">
        <v>504</v>
      </c>
      <c r="E65" s="119"/>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17">
        <f t="shared" si="9"/>
        <v>0</v>
      </c>
    </row>
    <row r="66" spans="1:127" s="46" customFormat="1" ht="12.75" hidden="1">
      <c r="A66" s="46">
        <v>45</v>
      </c>
      <c r="B66" s="85">
        <f t="shared" si="1"/>
        <v>0</v>
      </c>
      <c r="C66" s="53"/>
      <c r="D66" s="118" t="s">
        <v>505</v>
      </c>
      <c r="E66" s="119"/>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17">
        <f t="shared" si="9"/>
        <v>0</v>
      </c>
    </row>
    <row r="67" spans="1:127" s="46" customFormat="1" ht="12.75" hidden="1">
      <c r="A67" s="15">
        <v>46</v>
      </c>
      <c r="B67" s="85">
        <f t="shared" si="1"/>
        <v>0</v>
      </c>
      <c r="C67" s="53"/>
      <c r="D67" s="118"/>
      <c r="E67" s="119"/>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17">
        <f t="shared" si="9"/>
        <v>0</v>
      </c>
    </row>
    <row r="68" spans="1:127" s="46" customFormat="1" ht="12.75" hidden="1">
      <c r="A68" s="15">
        <v>47</v>
      </c>
      <c r="B68" s="85">
        <f t="shared" si="1"/>
        <v>0</v>
      </c>
      <c r="C68" s="53"/>
      <c r="D68" s="118"/>
      <c r="E68" s="119"/>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17">
        <f t="shared" si="9"/>
        <v>0</v>
      </c>
    </row>
    <row r="69" spans="1:127" s="46" customFormat="1" ht="12.75" hidden="1">
      <c r="A69" s="46">
        <v>48</v>
      </c>
      <c r="B69" s="85">
        <f t="shared" si="1"/>
        <v>0</v>
      </c>
      <c r="C69" s="53"/>
      <c r="D69" s="118"/>
      <c r="E69" s="119"/>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c r="CV69" s="120"/>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17">
        <f t="shared" si="9"/>
        <v>0</v>
      </c>
    </row>
    <row r="70" spans="1:127" s="46" customFormat="1" ht="12.75" hidden="1">
      <c r="A70" s="15">
        <v>49</v>
      </c>
      <c r="B70" s="85">
        <f t="shared" si="1"/>
        <v>0</v>
      </c>
      <c r="C70" s="53"/>
      <c r="D70" s="118"/>
      <c r="E70" s="119"/>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120"/>
      <c r="CP70" s="120"/>
      <c r="CQ70" s="120"/>
      <c r="CR70" s="120"/>
      <c r="CS70" s="120"/>
      <c r="CT70" s="120"/>
      <c r="CU70" s="120"/>
      <c r="CV70" s="120"/>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17">
        <f t="shared" si="9"/>
        <v>0</v>
      </c>
    </row>
    <row r="71" spans="1:127" s="46" customFormat="1" ht="12.75" hidden="1">
      <c r="A71" s="15">
        <v>50</v>
      </c>
      <c r="B71" s="85">
        <f t="shared" si="1"/>
        <v>0</v>
      </c>
      <c r="C71" s="53"/>
      <c r="D71" s="118" t="s">
        <v>506</v>
      </c>
      <c r="E71" s="119"/>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c r="DE71" s="120"/>
      <c r="DF71" s="120"/>
      <c r="DG71" s="120"/>
      <c r="DH71" s="120"/>
      <c r="DI71" s="120"/>
      <c r="DJ71" s="120"/>
      <c r="DK71" s="120"/>
      <c r="DL71" s="120"/>
      <c r="DM71" s="120"/>
      <c r="DN71" s="120"/>
      <c r="DO71" s="120"/>
      <c r="DP71" s="120"/>
      <c r="DQ71" s="120"/>
      <c r="DR71" s="120"/>
      <c r="DS71" s="120"/>
      <c r="DT71" s="120"/>
      <c r="DU71" s="120"/>
      <c r="DV71" s="120"/>
      <c r="DW71" s="117">
        <f t="shared" si="9"/>
        <v>0</v>
      </c>
    </row>
    <row r="72" spans="1:127" s="46" customFormat="1" ht="39.75" customHeight="1" hidden="1">
      <c r="A72" s="46">
        <v>51</v>
      </c>
      <c r="B72" s="85">
        <f t="shared" si="1"/>
        <v>0</v>
      </c>
      <c r="C72" s="91"/>
      <c r="D72" s="143" t="s">
        <v>507</v>
      </c>
      <c r="E72" s="144"/>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17">
        <f t="shared" si="9"/>
        <v>0</v>
      </c>
    </row>
    <row r="73" spans="1:127" s="84" customFormat="1" ht="19.5" customHeight="1" hidden="1">
      <c r="A73" s="84">
        <v>52</v>
      </c>
      <c r="B73" s="85">
        <f t="shared" si="1"/>
        <v>0</v>
      </c>
      <c r="C73" s="86"/>
      <c r="D73" s="124" t="s">
        <v>484</v>
      </c>
      <c r="E73" s="125"/>
      <c r="F73" s="126">
        <f>SUM(F61:F72)</f>
        <v>0</v>
      </c>
      <c r="G73" s="126">
        <f>IF(Reg!$Z$2=2,SUM(G61:G72),0)</f>
        <v>0</v>
      </c>
      <c r="H73" s="126">
        <f>IF(Reg!$Z$2=2,SUM(H61:H72),0)</f>
        <v>0</v>
      </c>
      <c r="I73" s="126">
        <f>IF(Reg!$Z$2=2,SUM(I61:I72),0)</f>
        <v>0</v>
      </c>
      <c r="J73" s="126">
        <f>IF(Reg!$Z$2=2,SUM(J61:J72),0)</f>
        <v>0</v>
      </c>
      <c r="K73" s="126">
        <f>IF(Reg!$Z$2=2,SUM(K61:K72),0)</f>
        <v>0</v>
      </c>
      <c r="L73" s="126">
        <f>IF(Reg!$Z$2=2,SUM(L61:L72),0)</f>
        <v>0</v>
      </c>
      <c r="M73" s="126">
        <f>IF(Reg!$Z$2=2,SUM(M61:M72),0)</f>
        <v>0</v>
      </c>
      <c r="N73" s="126">
        <f>IF(Reg!$Z$2=2,SUM(N61:N72),0)</f>
        <v>0</v>
      </c>
      <c r="O73" s="126">
        <f>IF(Reg!$Z$2=2,SUM(O61:O72),0)</f>
        <v>0</v>
      </c>
      <c r="P73" s="126">
        <f>IF(Reg!$Z$2=2,SUM(P61:P72),0)</f>
        <v>0</v>
      </c>
      <c r="Q73" s="126">
        <f>IF(Reg!$Z$2=2,SUM(Q61:Q72),0)</f>
        <v>0</v>
      </c>
      <c r="R73" s="126">
        <f>IF(Reg!$Z$2=2,SUM(R61:R72),0)</f>
        <v>0</v>
      </c>
      <c r="S73" s="126">
        <f>IF(Reg!$Z$2=2,SUM(S61:S72),0)</f>
        <v>0</v>
      </c>
      <c r="T73" s="126">
        <f>IF(Reg!$Z$2=2,SUM(T61:T72),0)</f>
        <v>0</v>
      </c>
      <c r="U73" s="126">
        <f>IF(Reg!$Z$2=2,SUM(U61:U72),0)</f>
        <v>0</v>
      </c>
      <c r="V73" s="126">
        <f>IF(Reg!$Z$2=2,SUM(V61:V72),0)</f>
        <v>0</v>
      </c>
      <c r="W73" s="126">
        <f>IF(Reg!$Z$2=2,SUM(W61:W72),0)</f>
        <v>0</v>
      </c>
      <c r="X73" s="126">
        <f>IF(Reg!$Z$2=2,SUM(X61:X72),0)</f>
        <v>0</v>
      </c>
      <c r="Y73" s="126">
        <f>IF(Reg!$Z$2=2,SUM(Y61:Y72),0)</f>
        <v>0</v>
      </c>
      <c r="Z73" s="126">
        <f>IF(Reg!$Z$2=2,SUM(Z61:Z72),0)</f>
        <v>0</v>
      </c>
      <c r="AA73" s="126">
        <f>IF(Reg!$Z$2=2,SUM(AA61:AA72),0)</f>
        <v>0</v>
      </c>
      <c r="AB73" s="126">
        <f>IF(Reg!$Z$2=2,SUM(AB61:AB72),0)</f>
        <v>0</v>
      </c>
      <c r="AC73" s="126">
        <f>IF(Reg!$Z$2=2,SUM(AC61:AC72),0)</f>
        <v>0</v>
      </c>
      <c r="AD73" s="126">
        <f>IF(Reg!$Z$2=2,SUM(AD61:AD72),0)</f>
        <v>0</v>
      </c>
      <c r="AE73" s="126">
        <f>IF(Reg!$Z$2=2,SUM(AE61:AE72),0)</f>
        <v>0</v>
      </c>
      <c r="AF73" s="126">
        <f>IF(Reg!$Z$2=2,SUM(AF61:AF72),0)</f>
        <v>0</v>
      </c>
      <c r="AG73" s="126">
        <f>IF(Reg!$Z$2=2,SUM(AG61:AG72),0)</f>
        <v>0</v>
      </c>
      <c r="AH73" s="126">
        <f>IF(Reg!$Z$2=2,SUM(AH61:AH72),0)</f>
        <v>0</v>
      </c>
      <c r="AI73" s="126">
        <f>IF(Reg!$Z$2=2,SUM(AI61:AI72),0)</f>
        <v>0</v>
      </c>
      <c r="AJ73" s="126">
        <f>IF(Reg!$Z$2=2,SUM(AJ61:AJ72),0)</f>
        <v>0</v>
      </c>
      <c r="AK73" s="126">
        <f>IF(Reg!$Z$2=2,SUM(AK61:AK72),0)</f>
        <v>0</v>
      </c>
      <c r="AL73" s="126">
        <f>IF(Reg!$Z$2=2,SUM(AL61:AL72),0)</f>
        <v>0</v>
      </c>
      <c r="AM73" s="126">
        <f>IF(Reg!$Z$2=2,SUM(AM61:AM72),0)</f>
        <v>0</v>
      </c>
      <c r="AN73" s="126">
        <f>IF(Reg!$Z$2=2,SUM(AN61:AN72),0)</f>
        <v>0</v>
      </c>
      <c r="AO73" s="126">
        <f>IF(Reg!$Z$2=2,SUM(AO61:AO72),0)</f>
        <v>0</v>
      </c>
      <c r="AP73" s="126">
        <f>IF(Reg!$Z$2=2,SUM(AP61:AP72),0)</f>
        <v>0</v>
      </c>
      <c r="AQ73" s="126">
        <f>IF(Reg!$Z$2=2,SUM(AQ61:AQ72),0)</f>
        <v>0</v>
      </c>
      <c r="AR73" s="126">
        <f>IF(Reg!$Z$2=2,SUM(AR61:AR72),0)</f>
        <v>0</v>
      </c>
      <c r="AS73" s="126">
        <f>IF(Reg!$Z$2=2,SUM(AS61:AS72),0)</f>
        <v>0</v>
      </c>
      <c r="AT73" s="126">
        <f>IF(Reg!$Z$2=2,SUM(AT61:AT72),0)</f>
        <v>0</v>
      </c>
      <c r="AU73" s="126">
        <f>IF(Reg!$Z$2=2,SUM(AU61:AU72),0)</f>
        <v>0</v>
      </c>
      <c r="AV73" s="126">
        <f>IF(Reg!$Z$2=2,SUM(AV61:AV72),0)</f>
        <v>0</v>
      </c>
      <c r="AW73" s="126">
        <f>IF(Reg!$Z$2=2,SUM(AW61:AW72),0)</f>
        <v>0</v>
      </c>
      <c r="AX73" s="126">
        <f>IF(Reg!$Z$2=2,SUM(AX61:AX72),0)</f>
        <v>0</v>
      </c>
      <c r="AY73" s="126">
        <f>IF(Reg!$Z$2=2,SUM(AY61:AY72),0)</f>
        <v>0</v>
      </c>
      <c r="AZ73" s="126">
        <f>IF(Reg!$Z$2=2,SUM(AZ61:AZ72),0)</f>
        <v>0</v>
      </c>
      <c r="BA73" s="126">
        <f>IF(Reg!$Z$2=2,SUM(BA61:BA72),0)</f>
        <v>0</v>
      </c>
      <c r="BB73" s="126">
        <f>IF(Reg!$Z$2=2,SUM(BB61:BB72),0)</f>
        <v>0</v>
      </c>
      <c r="BC73" s="126">
        <f>IF(Reg!$Z$2=2,SUM(BC61:BC72),0)</f>
        <v>0</v>
      </c>
      <c r="BD73" s="126">
        <f>IF(Reg!$Z$2=2,SUM(BD61:BD72),0)</f>
        <v>0</v>
      </c>
      <c r="BE73" s="126">
        <f>IF(Reg!$Z$2=2,SUM(BE61:BE72),0)</f>
        <v>0</v>
      </c>
      <c r="BF73" s="126">
        <f>IF(Reg!$Z$2=2,SUM(BF61:BF72),0)</f>
        <v>0</v>
      </c>
      <c r="BG73" s="126">
        <f>IF(Reg!$Z$2=2,SUM(BG61:BG72),0)</f>
        <v>0</v>
      </c>
      <c r="BH73" s="126">
        <f>IF(Reg!$Z$2=2,SUM(BH61:BH72),0)</f>
        <v>0</v>
      </c>
      <c r="BI73" s="126">
        <f>IF(Reg!$Z$2=2,SUM(BI61:BI72),0)</f>
        <v>0</v>
      </c>
      <c r="BJ73" s="126">
        <f>IF(Reg!$Z$2=2,SUM(BJ61:BJ72),0)</f>
        <v>0</v>
      </c>
      <c r="BK73" s="126">
        <f>IF(Reg!$Z$2=2,SUM(BK61:BK72),0)</f>
        <v>0</v>
      </c>
      <c r="BL73" s="126">
        <f>IF(Reg!$Z$2=2,SUM(BL61:BL72),0)</f>
        <v>0</v>
      </c>
      <c r="BM73" s="126">
        <f>IF(Reg!$Z$2=2,SUM(BM61:BM72),0)</f>
        <v>0</v>
      </c>
      <c r="BN73" s="126">
        <f>IF(Reg!$Z$2=2,SUM(BN61:BN72),0)</f>
        <v>0</v>
      </c>
      <c r="BO73" s="126">
        <f>IF(Reg!$Z$2=2,SUM(BO61:BO72),0)</f>
        <v>0</v>
      </c>
      <c r="BP73" s="126">
        <f>IF(Reg!$Z$2=2,SUM(BP61:BP72),0)</f>
        <v>0</v>
      </c>
      <c r="BQ73" s="126">
        <f>IF(Reg!$Z$2=2,SUM(BQ61:BQ72),0)</f>
        <v>0</v>
      </c>
      <c r="BR73" s="126">
        <f>IF(Reg!$Z$2=2,SUM(BR61:BR72),0)</f>
        <v>0</v>
      </c>
      <c r="BS73" s="126">
        <f>IF(Reg!$Z$2=2,SUM(BS61:BS72),0)</f>
        <v>0</v>
      </c>
      <c r="BT73" s="126">
        <f>IF(Reg!$Z$2=2,SUM(BT61:BT72),0)</f>
        <v>0</v>
      </c>
      <c r="BU73" s="126">
        <f>IF(Reg!$Z$2=2,SUM(BU61:BU72),0)</f>
        <v>0</v>
      </c>
      <c r="BV73" s="126">
        <f>IF(Reg!$Z$2=2,SUM(BV61:BV72),0)</f>
        <v>0</v>
      </c>
      <c r="BW73" s="126">
        <f>IF(Reg!$Z$2=2,SUM(BW61:BW72),0)</f>
        <v>0</v>
      </c>
      <c r="BX73" s="126">
        <f>IF(Reg!$Z$2=2,SUM(BX61:BX72),0)</f>
        <v>0</v>
      </c>
      <c r="BY73" s="126">
        <f>IF(Reg!$Z$2=2,SUM(BY61:BY72),0)</f>
        <v>0</v>
      </c>
      <c r="BZ73" s="126">
        <f>IF(Reg!$Z$2=2,SUM(BZ61:BZ72),0)</f>
        <v>0</v>
      </c>
      <c r="CA73" s="126">
        <f>IF(Reg!$Z$2=2,SUM(CA61:CA72),0)</f>
        <v>0</v>
      </c>
      <c r="CB73" s="126">
        <f>IF(Reg!$Z$2=2,SUM(CB61:CB72),0)</f>
        <v>0</v>
      </c>
      <c r="CC73" s="126">
        <f>IF(Reg!$Z$2=2,SUM(CC61:CC72),0)</f>
        <v>0</v>
      </c>
      <c r="CD73" s="126">
        <f>IF(Reg!$Z$2=2,SUM(CD61:CD72),0)</f>
        <v>0</v>
      </c>
      <c r="CE73" s="126">
        <f>IF(Reg!$Z$2=2,SUM(CE61:CE72),0)</f>
        <v>0</v>
      </c>
      <c r="CF73" s="126">
        <f>IF(Reg!$Z$2=2,SUM(CF61:CF72),0)</f>
        <v>0</v>
      </c>
      <c r="CG73" s="126">
        <f>IF(Reg!$Z$2=2,SUM(CG61:CG72),0)</f>
        <v>0</v>
      </c>
      <c r="CH73" s="126">
        <f>IF(Reg!$Z$2=2,SUM(CH61:CH72),0)</f>
        <v>0</v>
      </c>
      <c r="CI73" s="126">
        <f>IF(Reg!$Z$2=2,SUM(CI61:CI72),0)</f>
        <v>0</v>
      </c>
      <c r="CJ73" s="126">
        <f>IF(Reg!$Z$2=2,SUM(CJ61:CJ72),0)</f>
        <v>0</v>
      </c>
      <c r="CK73" s="126">
        <f>IF(Reg!$Z$2=2,SUM(CK61:CK72),0)</f>
        <v>0</v>
      </c>
      <c r="CL73" s="126">
        <f>IF(Reg!$Z$2=2,SUM(CL61:CL72),0)</f>
        <v>0</v>
      </c>
      <c r="CM73" s="126">
        <f>IF(Reg!$Z$2=2,SUM(CM61:CM72),0)</f>
        <v>0</v>
      </c>
      <c r="CN73" s="126">
        <f>IF(Reg!$Z$2=2,SUM(CN61:CN72),0)</f>
        <v>0</v>
      </c>
      <c r="CO73" s="126">
        <f>IF(Reg!$Z$2=2,SUM(CO61:CO72),0)</f>
        <v>0</v>
      </c>
      <c r="CP73" s="126">
        <f>IF(Reg!$Z$2=2,SUM(CP61:CP72),0)</f>
        <v>0</v>
      </c>
      <c r="CQ73" s="126">
        <f>IF(Reg!$Z$2=2,SUM(CQ61:CQ72),0)</f>
        <v>0</v>
      </c>
      <c r="CR73" s="126">
        <f>IF(Reg!$Z$2=2,SUM(CR61:CR72),0)</f>
        <v>0</v>
      </c>
      <c r="CS73" s="126">
        <f>IF(Reg!$Z$2=2,SUM(CS61:CS72),0)</f>
        <v>0</v>
      </c>
      <c r="CT73" s="126">
        <f>IF(Reg!$Z$2=2,SUM(CT61:CT72),0)</f>
        <v>0</v>
      </c>
      <c r="CU73" s="126">
        <f>IF(Reg!$Z$2=2,SUM(CU61:CU72),0)</f>
        <v>0</v>
      </c>
      <c r="CV73" s="126">
        <f>IF(Reg!$Z$2=2,SUM(CV61:CV72),0)</f>
        <v>0</v>
      </c>
      <c r="CW73" s="126">
        <f>IF(Reg!$Z$2=2,SUM(CW61:CW72),0)</f>
        <v>0</v>
      </c>
      <c r="CX73" s="126">
        <f>IF(Reg!$Z$2=2,SUM(CX61:CX72),0)</f>
        <v>0</v>
      </c>
      <c r="CY73" s="126">
        <f>IF(Reg!$Z$2=2,SUM(CY61:CY72),0)</f>
        <v>0</v>
      </c>
      <c r="CZ73" s="126">
        <f>IF(Reg!$Z$2=2,SUM(CZ61:CZ72),0)</f>
        <v>0</v>
      </c>
      <c r="DA73" s="126">
        <f>IF(Reg!$Z$2=2,SUM(DA61:DA72),0)</f>
        <v>0</v>
      </c>
      <c r="DB73" s="126">
        <f>IF(Reg!$Z$2=2,SUM(DB61:DB72),0)</f>
        <v>0</v>
      </c>
      <c r="DC73" s="126">
        <f>IF(Reg!$Z$2=2,SUM(DC61:DC72),0)</f>
        <v>0</v>
      </c>
      <c r="DD73" s="126">
        <f>IF(Reg!$Z$2=2,SUM(DD61:DD72),0)</f>
        <v>0</v>
      </c>
      <c r="DE73" s="126">
        <f>IF(Reg!$Z$2=2,SUM(DE61:DE72),0)</f>
        <v>0</v>
      </c>
      <c r="DF73" s="126">
        <f>IF(Reg!$Z$2=2,SUM(DF61:DF72),0)</f>
        <v>0</v>
      </c>
      <c r="DG73" s="126">
        <f>IF(Reg!$Z$2=2,SUM(DG61:DG72),0)</f>
        <v>0</v>
      </c>
      <c r="DH73" s="126">
        <f>IF(Reg!$Z$2=2,SUM(DH61:DH72),0)</f>
        <v>0</v>
      </c>
      <c r="DI73" s="126">
        <f>IF(Reg!$Z$2=2,SUM(DI61:DI72),0)</f>
        <v>0</v>
      </c>
      <c r="DJ73" s="126">
        <f>IF(Reg!$Z$2=2,SUM(DJ61:DJ72),0)</f>
        <v>0</v>
      </c>
      <c r="DK73" s="126">
        <f>IF(Reg!$Z$2=2,SUM(DK61:DK72),0)</f>
        <v>0</v>
      </c>
      <c r="DL73" s="126">
        <f>IF(Reg!$Z$2=2,SUM(DL61:DL72),0)</f>
        <v>0</v>
      </c>
      <c r="DM73" s="126">
        <f>IF(Reg!$Z$2=2,SUM(DM61:DM72),0)</f>
        <v>0</v>
      </c>
      <c r="DN73" s="126">
        <f>IF(Reg!$Z$2=2,SUM(DN61:DN72),0)</f>
        <v>0</v>
      </c>
      <c r="DO73" s="126">
        <f>IF(Reg!$Z$2=2,SUM(DO61:DO72),0)</f>
        <v>0</v>
      </c>
      <c r="DP73" s="126">
        <f>IF(Reg!$Z$2=2,SUM(DP61:DP72),0)</f>
        <v>0</v>
      </c>
      <c r="DQ73" s="126">
        <f>IF(Reg!$Z$2=2,SUM(DQ61:DQ72),0)</f>
        <v>0</v>
      </c>
      <c r="DR73" s="126">
        <f>IF(Reg!$Z$2=2,SUM(DR61:DR72),0)</f>
        <v>0</v>
      </c>
      <c r="DS73" s="126">
        <f>IF(Reg!$Z$2=2,SUM(DS61:DS72),0)</f>
        <v>0</v>
      </c>
      <c r="DT73" s="126">
        <f>IF(Reg!$Z$2=2,SUM(DT61:DT72),0)</f>
        <v>0</v>
      </c>
      <c r="DU73" s="126">
        <f>IF(Reg!$Z$2=2,SUM(DU61:DU72),0)</f>
        <v>0</v>
      </c>
      <c r="DV73" s="126">
        <f>IF(Reg!$Z$2=2,SUM(DV61:DV72),0)</f>
        <v>0</v>
      </c>
      <c r="DW73" s="128">
        <f>SUM(DW61:DW72)</f>
        <v>0</v>
      </c>
    </row>
    <row r="74" spans="1:127" s="84" customFormat="1" ht="19.5" customHeight="1" hidden="1">
      <c r="A74" s="84">
        <v>53</v>
      </c>
      <c r="B74" s="85">
        <f t="shared" si="1"/>
        <v>0</v>
      </c>
      <c r="C74" s="86"/>
      <c r="D74" s="129" t="s">
        <v>508</v>
      </c>
      <c r="E74" s="130"/>
      <c r="F74" s="131">
        <f aca="true" t="shared" si="10" ref="F74:AI74">IF(F73=0,0,ROUND((ROUND(F73/$DW$73,6)*$G$21*(1-$DX$84)),0))</f>
        <v>0</v>
      </c>
      <c r="G74" s="131">
        <f t="shared" si="10"/>
        <v>0</v>
      </c>
      <c r="H74" s="131">
        <f t="shared" si="10"/>
        <v>0</v>
      </c>
      <c r="I74" s="131">
        <f t="shared" si="10"/>
        <v>0</v>
      </c>
      <c r="J74" s="131">
        <f t="shared" si="10"/>
        <v>0</v>
      </c>
      <c r="K74" s="131">
        <f t="shared" si="10"/>
        <v>0</v>
      </c>
      <c r="L74" s="131">
        <f t="shared" si="10"/>
        <v>0</v>
      </c>
      <c r="M74" s="131">
        <f t="shared" si="10"/>
        <v>0</v>
      </c>
      <c r="N74" s="131">
        <f t="shared" si="10"/>
        <v>0</v>
      </c>
      <c r="O74" s="131">
        <f t="shared" si="10"/>
        <v>0</v>
      </c>
      <c r="P74" s="131">
        <f t="shared" si="10"/>
        <v>0</v>
      </c>
      <c r="Q74" s="131">
        <f t="shared" si="10"/>
        <v>0</v>
      </c>
      <c r="R74" s="131">
        <f t="shared" si="10"/>
        <v>0</v>
      </c>
      <c r="S74" s="131">
        <f t="shared" si="10"/>
        <v>0</v>
      </c>
      <c r="T74" s="131">
        <f t="shared" si="10"/>
        <v>0</v>
      </c>
      <c r="U74" s="131">
        <f t="shared" si="10"/>
        <v>0</v>
      </c>
      <c r="V74" s="131">
        <f t="shared" si="10"/>
        <v>0</v>
      </c>
      <c r="W74" s="131">
        <f t="shared" si="10"/>
        <v>0</v>
      </c>
      <c r="X74" s="131">
        <f t="shared" si="10"/>
        <v>0</v>
      </c>
      <c r="Y74" s="131">
        <f t="shared" si="10"/>
        <v>0</v>
      </c>
      <c r="Z74" s="131">
        <f t="shared" si="10"/>
        <v>0</v>
      </c>
      <c r="AA74" s="131">
        <f t="shared" si="10"/>
        <v>0</v>
      </c>
      <c r="AB74" s="131">
        <f t="shared" si="10"/>
        <v>0</v>
      </c>
      <c r="AC74" s="131">
        <f t="shared" si="10"/>
        <v>0</v>
      </c>
      <c r="AD74" s="131">
        <f t="shared" si="10"/>
        <v>0</v>
      </c>
      <c r="AE74" s="131">
        <f t="shared" si="10"/>
        <v>0</v>
      </c>
      <c r="AF74" s="131">
        <f t="shared" si="10"/>
        <v>0</v>
      </c>
      <c r="AG74" s="131">
        <f t="shared" si="10"/>
        <v>0</v>
      </c>
      <c r="AH74" s="131">
        <f t="shared" si="10"/>
        <v>0</v>
      </c>
      <c r="AI74" s="131">
        <f t="shared" si="10"/>
        <v>0</v>
      </c>
      <c r="AJ74" s="131">
        <f aca="true" t="shared" si="11" ref="AJ74:BO74">IF(AJ73=0,0,ROUND((ROUND(AJ73/$DW$73,6)*$G$21*(1-$DX$84)),0))</f>
        <v>0</v>
      </c>
      <c r="AK74" s="131">
        <f t="shared" si="11"/>
        <v>0</v>
      </c>
      <c r="AL74" s="131">
        <f t="shared" si="11"/>
        <v>0</v>
      </c>
      <c r="AM74" s="131">
        <f t="shared" si="11"/>
        <v>0</v>
      </c>
      <c r="AN74" s="131">
        <f t="shared" si="11"/>
        <v>0</v>
      </c>
      <c r="AO74" s="131">
        <f t="shared" si="11"/>
        <v>0</v>
      </c>
      <c r="AP74" s="131">
        <f t="shared" si="11"/>
        <v>0</v>
      </c>
      <c r="AQ74" s="131">
        <f t="shared" si="11"/>
        <v>0</v>
      </c>
      <c r="AR74" s="131">
        <f t="shared" si="11"/>
        <v>0</v>
      </c>
      <c r="AS74" s="131">
        <f t="shared" si="11"/>
        <v>0</v>
      </c>
      <c r="AT74" s="131">
        <f t="shared" si="11"/>
        <v>0</v>
      </c>
      <c r="AU74" s="131">
        <f t="shared" si="11"/>
        <v>0</v>
      </c>
      <c r="AV74" s="131">
        <f t="shared" si="11"/>
        <v>0</v>
      </c>
      <c r="AW74" s="131">
        <f t="shared" si="11"/>
        <v>0</v>
      </c>
      <c r="AX74" s="131">
        <f t="shared" si="11"/>
        <v>0</v>
      </c>
      <c r="AY74" s="131">
        <f t="shared" si="11"/>
        <v>0</v>
      </c>
      <c r="AZ74" s="131">
        <f t="shared" si="11"/>
        <v>0</v>
      </c>
      <c r="BA74" s="131">
        <f t="shared" si="11"/>
        <v>0</v>
      </c>
      <c r="BB74" s="131">
        <f t="shared" si="11"/>
        <v>0</v>
      </c>
      <c r="BC74" s="131">
        <f t="shared" si="11"/>
        <v>0</v>
      </c>
      <c r="BD74" s="131">
        <f t="shared" si="11"/>
        <v>0</v>
      </c>
      <c r="BE74" s="131">
        <f t="shared" si="11"/>
        <v>0</v>
      </c>
      <c r="BF74" s="131">
        <f t="shared" si="11"/>
        <v>0</v>
      </c>
      <c r="BG74" s="131">
        <f t="shared" si="11"/>
        <v>0</v>
      </c>
      <c r="BH74" s="131">
        <f t="shared" si="11"/>
        <v>0</v>
      </c>
      <c r="BI74" s="131">
        <f t="shared" si="11"/>
        <v>0</v>
      </c>
      <c r="BJ74" s="131">
        <f t="shared" si="11"/>
        <v>0</v>
      </c>
      <c r="BK74" s="131">
        <f t="shared" si="11"/>
        <v>0</v>
      </c>
      <c r="BL74" s="131">
        <f t="shared" si="11"/>
        <v>0</v>
      </c>
      <c r="BM74" s="131">
        <f t="shared" si="11"/>
        <v>0</v>
      </c>
      <c r="BN74" s="131">
        <f t="shared" si="11"/>
        <v>0</v>
      </c>
      <c r="BO74" s="131">
        <f t="shared" si="11"/>
        <v>0</v>
      </c>
      <c r="BP74" s="131">
        <f aca="true" t="shared" si="12" ref="BP74:CQ74">IF(BP73=0,0,ROUND((ROUND(BP73/$DW$73,6)*$G$21*(1-$DX$84)),0))</f>
        <v>0</v>
      </c>
      <c r="BQ74" s="131">
        <f t="shared" si="12"/>
        <v>0</v>
      </c>
      <c r="BR74" s="131">
        <f t="shared" si="12"/>
        <v>0</v>
      </c>
      <c r="BS74" s="131">
        <f t="shared" si="12"/>
        <v>0</v>
      </c>
      <c r="BT74" s="131">
        <f t="shared" si="12"/>
        <v>0</v>
      </c>
      <c r="BU74" s="131">
        <f t="shared" si="12"/>
        <v>0</v>
      </c>
      <c r="BV74" s="131">
        <f t="shared" si="12"/>
        <v>0</v>
      </c>
      <c r="BW74" s="131">
        <f t="shared" si="12"/>
        <v>0</v>
      </c>
      <c r="BX74" s="131">
        <f t="shared" si="12"/>
        <v>0</v>
      </c>
      <c r="BY74" s="131">
        <f t="shared" si="12"/>
        <v>0</v>
      </c>
      <c r="BZ74" s="131">
        <f t="shared" si="12"/>
        <v>0</v>
      </c>
      <c r="CA74" s="131">
        <f t="shared" si="12"/>
        <v>0</v>
      </c>
      <c r="CB74" s="131">
        <f t="shared" si="12"/>
        <v>0</v>
      </c>
      <c r="CC74" s="131">
        <f t="shared" si="12"/>
        <v>0</v>
      </c>
      <c r="CD74" s="131">
        <f t="shared" si="12"/>
        <v>0</v>
      </c>
      <c r="CE74" s="131">
        <f t="shared" si="12"/>
        <v>0</v>
      </c>
      <c r="CF74" s="131">
        <f t="shared" si="12"/>
        <v>0</v>
      </c>
      <c r="CG74" s="131">
        <f t="shared" si="12"/>
        <v>0</v>
      </c>
      <c r="CH74" s="131">
        <f t="shared" si="12"/>
        <v>0</v>
      </c>
      <c r="CI74" s="131">
        <f t="shared" si="12"/>
        <v>0</v>
      </c>
      <c r="CJ74" s="131">
        <f t="shared" si="12"/>
        <v>0</v>
      </c>
      <c r="CK74" s="131">
        <f t="shared" si="12"/>
        <v>0</v>
      </c>
      <c r="CL74" s="131">
        <f t="shared" si="12"/>
        <v>0</v>
      </c>
      <c r="CM74" s="131">
        <f t="shared" si="12"/>
        <v>0</v>
      </c>
      <c r="CN74" s="131">
        <f t="shared" si="12"/>
        <v>0</v>
      </c>
      <c r="CO74" s="131">
        <f t="shared" si="12"/>
        <v>0</v>
      </c>
      <c r="CP74" s="131">
        <f t="shared" si="12"/>
        <v>0</v>
      </c>
      <c r="CQ74" s="131">
        <f t="shared" si="12"/>
        <v>0</v>
      </c>
      <c r="CR74" s="131">
        <f aca="true" t="shared" si="13" ref="CR74:DV74">IF(CR73=0,0,ROUND((ROUND(CR73/$DW$73,6)*$G$21*(1-$DX$84)),0))</f>
        <v>0</v>
      </c>
      <c r="CS74" s="131">
        <f t="shared" si="13"/>
        <v>0</v>
      </c>
      <c r="CT74" s="131">
        <f t="shared" si="13"/>
        <v>0</v>
      </c>
      <c r="CU74" s="131">
        <f t="shared" si="13"/>
        <v>0</v>
      </c>
      <c r="CV74" s="131">
        <f t="shared" si="13"/>
        <v>0</v>
      </c>
      <c r="CW74" s="131">
        <f t="shared" si="13"/>
        <v>0</v>
      </c>
      <c r="CX74" s="131">
        <f t="shared" si="13"/>
        <v>0</v>
      </c>
      <c r="CY74" s="131">
        <f t="shared" si="13"/>
        <v>0</v>
      </c>
      <c r="CZ74" s="131">
        <f t="shared" si="13"/>
        <v>0</v>
      </c>
      <c r="DA74" s="131">
        <f t="shared" si="13"/>
        <v>0</v>
      </c>
      <c r="DB74" s="131">
        <f t="shared" si="13"/>
        <v>0</v>
      </c>
      <c r="DC74" s="131">
        <f t="shared" si="13"/>
        <v>0</v>
      </c>
      <c r="DD74" s="131">
        <f t="shared" si="13"/>
        <v>0</v>
      </c>
      <c r="DE74" s="131">
        <f t="shared" si="13"/>
        <v>0</v>
      </c>
      <c r="DF74" s="131">
        <f t="shared" si="13"/>
        <v>0</v>
      </c>
      <c r="DG74" s="131">
        <f t="shared" si="13"/>
        <v>0</v>
      </c>
      <c r="DH74" s="131">
        <f t="shared" si="13"/>
        <v>0</v>
      </c>
      <c r="DI74" s="131">
        <f t="shared" si="13"/>
        <v>0</v>
      </c>
      <c r="DJ74" s="131">
        <f t="shared" si="13"/>
        <v>0</v>
      </c>
      <c r="DK74" s="131">
        <f t="shared" si="13"/>
        <v>0</v>
      </c>
      <c r="DL74" s="131">
        <f t="shared" si="13"/>
        <v>0</v>
      </c>
      <c r="DM74" s="131">
        <f t="shared" si="13"/>
        <v>0</v>
      </c>
      <c r="DN74" s="131">
        <f t="shared" si="13"/>
        <v>0</v>
      </c>
      <c r="DO74" s="131">
        <f t="shared" si="13"/>
        <v>0</v>
      </c>
      <c r="DP74" s="131">
        <f t="shared" si="13"/>
        <v>0</v>
      </c>
      <c r="DQ74" s="131">
        <f t="shared" si="13"/>
        <v>0</v>
      </c>
      <c r="DR74" s="131">
        <f t="shared" si="13"/>
        <v>0</v>
      </c>
      <c r="DS74" s="131">
        <f t="shared" si="13"/>
        <v>0</v>
      </c>
      <c r="DT74" s="131">
        <f t="shared" si="13"/>
        <v>0</v>
      </c>
      <c r="DU74" s="131">
        <f t="shared" si="13"/>
        <v>0</v>
      </c>
      <c r="DV74" s="131">
        <f t="shared" si="13"/>
        <v>0</v>
      </c>
      <c r="DW74" s="145"/>
    </row>
    <row r="75" spans="1:127" s="84" customFormat="1" ht="19.5" customHeight="1" hidden="1">
      <c r="A75" s="84">
        <v>38</v>
      </c>
      <c r="B75" s="85" t="str">
        <f t="shared" si="1"/>
        <v>Veresegyház Város</v>
      </c>
      <c r="C75" s="86"/>
      <c r="D75" s="124" t="s">
        <v>481</v>
      </c>
      <c r="E75" s="134"/>
      <c r="F75" s="135" t="str">
        <f>F23</f>
        <v>Veresegyház Város</v>
      </c>
      <c r="G75" s="126" t="str">
        <f aca="true" t="shared" si="14" ref="G75:DV75">G23</f>
        <v>1</v>
      </c>
      <c r="H75" s="126" t="str">
        <f t="shared" si="14"/>
        <v>2</v>
      </c>
      <c r="I75" s="126" t="str">
        <f t="shared" si="14"/>
        <v>3</v>
      </c>
      <c r="J75" s="126" t="str">
        <f t="shared" si="14"/>
        <v>4</v>
      </c>
      <c r="K75" s="126" t="str">
        <f t="shared" si="14"/>
        <v>5</v>
      </c>
      <c r="L75" s="126" t="str">
        <f t="shared" si="14"/>
        <v>6</v>
      </c>
      <c r="M75" s="126" t="str">
        <f t="shared" si="14"/>
        <v>7</v>
      </c>
      <c r="N75" s="126" t="str">
        <f t="shared" si="14"/>
        <v>8</v>
      </c>
      <c r="O75" s="126" t="str">
        <f t="shared" si="14"/>
        <v>9</v>
      </c>
      <c r="P75" s="126" t="str">
        <f t="shared" si="14"/>
        <v>10</v>
      </c>
      <c r="Q75" s="126" t="str">
        <f t="shared" si="14"/>
        <v>11</v>
      </c>
      <c r="R75" s="126" t="str">
        <f t="shared" si="14"/>
        <v>12</v>
      </c>
      <c r="S75" s="126" t="str">
        <f t="shared" si="14"/>
        <v>13</v>
      </c>
      <c r="T75" s="126" t="str">
        <f t="shared" si="14"/>
        <v>14</v>
      </c>
      <c r="U75" s="126" t="str">
        <f t="shared" si="14"/>
        <v>15</v>
      </c>
      <c r="V75" s="126" t="str">
        <f t="shared" si="14"/>
        <v>16</v>
      </c>
      <c r="W75" s="126" t="str">
        <f t="shared" si="14"/>
        <v>17</v>
      </c>
      <c r="X75" s="126" t="str">
        <f t="shared" si="14"/>
        <v>18</v>
      </c>
      <c r="Y75" s="126" t="str">
        <f t="shared" si="14"/>
        <v>19</v>
      </c>
      <c r="Z75" s="126" t="str">
        <f t="shared" si="14"/>
        <v>20</v>
      </c>
      <c r="AA75" s="126" t="str">
        <f t="shared" si="14"/>
        <v>21</v>
      </c>
      <c r="AB75" s="126" t="str">
        <f t="shared" si="14"/>
        <v>22</v>
      </c>
      <c r="AC75" s="126" t="str">
        <f t="shared" si="14"/>
        <v>23</v>
      </c>
      <c r="AD75" s="126" t="str">
        <f t="shared" si="14"/>
        <v>24</v>
      </c>
      <c r="AE75" s="126" t="str">
        <f t="shared" si="14"/>
        <v>25</v>
      </c>
      <c r="AF75" s="126" t="str">
        <f t="shared" si="14"/>
        <v>26</v>
      </c>
      <c r="AG75" s="126" t="str">
        <f t="shared" si="14"/>
        <v>27</v>
      </c>
      <c r="AH75" s="126" t="str">
        <f t="shared" si="14"/>
        <v>28</v>
      </c>
      <c r="AI75" s="126" t="str">
        <f t="shared" si="14"/>
        <v>29</v>
      </c>
      <c r="AJ75" s="126" t="str">
        <f aca="true" t="shared" si="15" ref="AJ75:CQ75">AJ23</f>
        <v>30</v>
      </c>
      <c r="AK75" s="126" t="str">
        <f t="shared" si="15"/>
        <v>31</v>
      </c>
      <c r="AL75" s="126" t="str">
        <f t="shared" si="15"/>
        <v>32</v>
      </c>
      <c r="AM75" s="126" t="str">
        <f t="shared" si="15"/>
        <v>33</v>
      </c>
      <c r="AN75" s="126" t="str">
        <f t="shared" si="15"/>
        <v>34</v>
      </c>
      <c r="AO75" s="126" t="str">
        <f t="shared" si="15"/>
        <v>35</v>
      </c>
      <c r="AP75" s="126" t="str">
        <f t="shared" si="15"/>
        <v>36</v>
      </c>
      <c r="AQ75" s="126" t="str">
        <f t="shared" si="15"/>
        <v>37</v>
      </c>
      <c r="AR75" s="126" t="str">
        <f t="shared" si="15"/>
        <v>38</v>
      </c>
      <c r="AS75" s="126" t="str">
        <f t="shared" si="15"/>
        <v>39</v>
      </c>
      <c r="AT75" s="126" t="str">
        <f t="shared" si="15"/>
        <v>40</v>
      </c>
      <c r="AU75" s="126" t="str">
        <f t="shared" si="15"/>
        <v>41</v>
      </c>
      <c r="AV75" s="126" t="str">
        <f t="shared" si="15"/>
        <v>42</v>
      </c>
      <c r="AW75" s="126" t="str">
        <f t="shared" si="15"/>
        <v>43</v>
      </c>
      <c r="AX75" s="126" t="str">
        <f t="shared" si="15"/>
        <v>44</v>
      </c>
      <c r="AY75" s="126" t="str">
        <f t="shared" si="15"/>
        <v>45</v>
      </c>
      <c r="AZ75" s="126" t="str">
        <f t="shared" si="15"/>
        <v>46</v>
      </c>
      <c r="BA75" s="126" t="str">
        <f t="shared" si="15"/>
        <v>47</v>
      </c>
      <c r="BB75" s="126" t="str">
        <f t="shared" si="15"/>
        <v>48</v>
      </c>
      <c r="BC75" s="126" t="str">
        <f t="shared" si="15"/>
        <v>49</v>
      </c>
      <c r="BD75" s="126" t="str">
        <f t="shared" si="15"/>
        <v>50</v>
      </c>
      <c r="BE75" s="126" t="str">
        <f t="shared" si="15"/>
        <v>51</v>
      </c>
      <c r="BF75" s="126" t="str">
        <f t="shared" si="15"/>
        <v>52</v>
      </c>
      <c r="BG75" s="126" t="str">
        <f t="shared" si="15"/>
        <v>53</v>
      </c>
      <c r="BH75" s="126" t="str">
        <f t="shared" si="15"/>
        <v>54</v>
      </c>
      <c r="BI75" s="126" t="str">
        <f t="shared" si="15"/>
        <v>55</v>
      </c>
      <c r="BJ75" s="126" t="str">
        <f t="shared" si="15"/>
        <v>56</v>
      </c>
      <c r="BK75" s="126" t="str">
        <f t="shared" si="15"/>
        <v>57</v>
      </c>
      <c r="BL75" s="126" t="str">
        <f t="shared" si="15"/>
        <v>58</v>
      </c>
      <c r="BM75" s="126" t="str">
        <f t="shared" si="15"/>
        <v>59</v>
      </c>
      <c r="BN75" s="126" t="str">
        <f t="shared" si="15"/>
        <v>60</v>
      </c>
      <c r="BO75" s="126" t="str">
        <f t="shared" si="15"/>
        <v>61</v>
      </c>
      <c r="BP75" s="126" t="str">
        <f t="shared" si="15"/>
        <v>62</v>
      </c>
      <c r="BQ75" s="126" t="str">
        <f t="shared" si="15"/>
        <v>63</v>
      </c>
      <c r="BR75" s="126" t="str">
        <f t="shared" si="15"/>
        <v>64</v>
      </c>
      <c r="BS75" s="126" t="str">
        <f t="shared" si="15"/>
        <v>65</v>
      </c>
      <c r="BT75" s="126" t="str">
        <f t="shared" si="15"/>
        <v>66</v>
      </c>
      <c r="BU75" s="126" t="str">
        <f t="shared" si="15"/>
        <v>67</v>
      </c>
      <c r="BV75" s="126" t="str">
        <f t="shared" si="15"/>
        <v>68</v>
      </c>
      <c r="BW75" s="126" t="str">
        <f t="shared" si="15"/>
        <v>69</v>
      </c>
      <c r="BX75" s="126" t="str">
        <f t="shared" si="15"/>
        <v>70</v>
      </c>
      <c r="BY75" s="126" t="str">
        <f t="shared" si="15"/>
        <v>71</v>
      </c>
      <c r="BZ75" s="126" t="str">
        <f t="shared" si="15"/>
        <v>72</v>
      </c>
      <c r="CA75" s="126" t="str">
        <f t="shared" si="15"/>
        <v>73</v>
      </c>
      <c r="CB75" s="126" t="str">
        <f t="shared" si="15"/>
        <v>74</v>
      </c>
      <c r="CC75" s="126" t="str">
        <f t="shared" si="15"/>
        <v>75</v>
      </c>
      <c r="CD75" s="126" t="str">
        <f t="shared" si="15"/>
        <v>76</v>
      </c>
      <c r="CE75" s="126" t="str">
        <f t="shared" si="15"/>
        <v>77</v>
      </c>
      <c r="CF75" s="126" t="str">
        <f t="shared" si="15"/>
        <v>78</v>
      </c>
      <c r="CG75" s="126" t="str">
        <f t="shared" si="15"/>
        <v>79</v>
      </c>
      <c r="CH75" s="126" t="str">
        <f t="shared" si="15"/>
        <v>80</v>
      </c>
      <c r="CI75" s="126" t="str">
        <f t="shared" si="15"/>
        <v>81</v>
      </c>
      <c r="CJ75" s="126" t="str">
        <f t="shared" si="15"/>
        <v>82</v>
      </c>
      <c r="CK75" s="126" t="str">
        <f t="shared" si="15"/>
        <v>83</v>
      </c>
      <c r="CL75" s="126" t="str">
        <f t="shared" si="15"/>
        <v>84</v>
      </c>
      <c r="CM75" s="126" t="str">
        <f t="shared" si="15"/>
        <v>85</v>
      </c>
      <c r="CN75" s="126" t="str">
        <f t="shared" si="15"/>
        <v>86</v>
      </c>
      <c r="CO75" s="126" t="str">
        <f t="shared" si="15"/>
        <v>87</v>
      </c>
      <c r="CP75" s="126" t="str">
        <f t="shared" si="15"/>
        <v>88</v>
      </c>
      <c r="CQ75" s="126" t="str">
        <f t="shared" si="15"/>
        <v>89</v>
      </c>
      <c r="CR75" s="126" t="str">
        <f t="shared" si="14"/>
        <v>90</v>
      </c>
      <c r="CS75" s="126" t="str">
        <f t="shared" si="14"/>
        <v>91</v>
      </c>
      <c r="CT75" s="126" t="str">
        <f t="shared" si="14"/>
        <v>92</v>
      </c>
      <c r="CU75" s="126" t="str">
        <f t="shared" si="14"/>
        <v>93</v>
      </c>
      <c r="CV75" s="126" t="str">
        <f t="shared" si="14"/>
        <v>94</v>
      </c>
      <c r="CW75" s="126" t="str">
        <f t="shared" si="14"/>
        <v>95</v>
      </c>
      <c r="CX75" s="126" t="str">
        <f t="shared" si="14"/>
        <v>96</v>
      </c>
      <c r="CY75" s="126" t="str">
        <f t="shared" si="14"/>
        <v>97</v>
      </c>
      <c r="CZ75" s="126" t="str">
        <f t="shared" si="14"/>
        <v>98</v>
      </c>
      <c r="DA75" s="126" t="str">
        <f t="shared" si="14"/>
        <v>99</v>
      </c>
      <c r="DB75" s="126" t="str">
        <f t="shared" si="14"/>
        <v>100</v>
      </c>
      <c r="DC75" s="126" t="str">
        <f t="shared" si="14"/>
        <v>101</v>
      </c>
      <c r="DD75" s="126" t="str">
        <f t="shared" si="14"/>
        <v>102</v>
      </c>
      <c r="DE75" s="126" t="str">
        <f t="shared" si="14"/>
        <v>103</v>
      </c>
      <c r="DF75" s="126" t="str">
        <f t="shared" si="14"/>
        <v>104</v>
      </c>
      <c r="DG75" s="126" t="str">
        <f t="shared" si="14"/>
        <v>105</v>
      </c>
      <c r="DH75" s="126" t="str">
        <f t="shared" si="14"/>
        <v>106</v>
      </c>
      <c r="DI75" s="126" t="str">
        <f t="shared" si="14"/>
        <v>107</v>
      </c>
      <c r="DJ75" s="126" t="str">
        <f t="shared" si="14"/>
        <v>108</v>
      </c>
      <c r="DK75" s="126" t="str">
        <f t="shared" si="14"/>
        <v>109</v>
      </c>
      <c r="DL75" s="126" t="str">
        <f t="shared" si="14"/>
        <v>110</v>
      </c>
      <c r="DM75" s="126" t="str">
        <f t="shared" si="14"/>
        <v>111</v>
      </c>
      <c r="DN75" s="126" t="str">
        <f t="shared" si="14"/>
        <v>112</v>
      </c>
      <c r="DO75" s="126" t="str">
        <f t="shared" si="14"/>
        <v>113</v>
      </c>
      <c r="DP75" s="126" t="str">
        <f t="shared" si="14"/>
        <v>114</v>
      </c>
      <c r="DQ75" s="126" t="str">
        <f t="shared" si="14"/>
        <v>115</v>
      </c>
      <c r="DR75" s="126" t="str">
        <f t="shared" si="14"/>
        <v>116</v>
      </c>
      <c r="DS75" s="126" t="str">
        <f t="shared" si="14"/>
        <v>117</v>
      </c>
      <c r="DT75" s="126" t="str">
        <f t="shared" si="14"/>
        <v>118</v>
      </c>
      <c r="DU75" s="126" t="str">
        <f t="shared" si="14"/>
        <v>119</v>
      </c>
      <c r="DV75" s="126" t="str">
        <f t="shared" si="14"/>
        <v>120</v>
      </c>
      <c r="DW75" s="136"/>
    </row>
    <row r="76" spans="1:127" s="84" customFormat="1" ht="31.5" hidden="1">
      <c r="A76" s="84">
        <v>55</v>
      </c>
      <c r="B76" s="85">
        <f t="shared" si="1"/>
        <v>0</v>
      </c>
      <c r="C76" s="86"/>
      <c r="D76" s="146" t="s">
        <v>509</v>
      </c>
      <c r="E76" s="138"/>
      <c r="F76" s="139"/>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1"/>
    </row>
    <row r="77" spans="2:127" ht="12.75" hidden="1">
      <c r="B77" s="85">
        <f aca="true" t="shared" si="16" ref="B77:B110">HLOOKUP(1,$F$22:$DV$111,A78)</f>
        <v>0</v>
      </c>
      <c r="C77" s="91"/>
      <c r="D77" s="147" t="s">
        <v>510</v>
      </c>
      <c r="E77" s="148"/>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49"/>
      <c r="DA77" s="149"/>
      <c r="DB77" s="149"/>
      <c r="DC77" s="149"/>
      <c r="DD77" s="149"/>
      <c r="DE77" s="149"/>
      <c r="DF77" s="149"/>
      <c r="DG77" s="149"/>
      <c r="DH77" s="149"/>
      <c r="DI77" s="149"/>
      <c r="DJ77" s="149"/>
      <c r="DK77" s="149"/>
      <c r="DL77" s="149"/>
      <c r="DM77" s="149"/>
      <c r="DN77" s="149"/>
      <c r="DO77" s="149"/>
      <c r="DP77" s="149"/>
      <c r="DQ77" s="149"/>
      <c r="DR77" s="149"/>
      <c r="DS77" s="149"/>
      <c r="DT77" s="149"/>
      <c r="DU77" s="149"/>
      <c r="DV77" s="149"/>
      <c r="DW77" s="150">
        <f>SUM(F77:DV77)</f>
        <v>0</v>
      </c>
    </row>
    <row r="78" spans="1:127" ht="12.75" hidden="1">
      <c r="A78" s="15">
        <v>56</v>
      </c>
      <c r="B78" s="85">
        <f t="shared" si="16"/>
        <v>0</v>
      </c>
      <c r="C78" s="91"/>
      <c r="D78" s="147" t="s">
        <v>509</v>
      </c>
      <c r="E78" s="148"/>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49"/>
      <c r="DA78" s="149"/>
      <c r="DB78" s="149"/>
      <c r="DC78" s="149"/>
      <c r="DD78" s="149"/>
      <c r="DE78" s="149"/>
      <c r="DF78" s="149"/>
      <c r="DG78" s="149"/>
      <c r="DH78" s="149"/>
      <c r="DI78" s="149"/>
      <c r="DJ78" s="149"/>
      <c r="DK78" s="149"/>
      <c r="DL78" s="149"/>
      <c r="DM78" s="149"/>
      <c r="DN78" s="149"/>
      <c r="DO78" s="149"/>
      <c r="DP78" s="149"/>
      <c r="DQ78" s="149"/>
      <c r="DR78" s="149"/>
      <c r="DS78" s="149"/>
      <c r="DT78" s="149"/>
      <c r="DU78" s="149"/>
      <c r="DV78" s="149"/>
      <c r="DW78" s="150">
        <f>SUM(F78:DV78)</f>
        <v>0</v>
      </c>
    </row>
    <row r="79" spans="1:127" s="84" customFormat="1" ht="19.5" customHeight="1" hidden="1">
      <c r="A79" s="84">
        <v>57</v>
      </c>
      <c r="B79" s="85">
        <f t="shared" si="16"/>
        <v>0</v>
      </c>
      <c r="C79" s="86"/>
      <c r="D79" s="124" t="s">
        <v>484</v>
      </c>
      <c r="E79" s="125"/>
      <c r="F79" s="151">
        <f>SUM(F77:F78)</f>
        <v>0</v>
      </c>
      <c r="G79" s="151">
        <f aca="true" t="shared" si="17" ref="G79:M79">SUM(G77:G78)</f>
        <v>0</v>
      </c>
      <c r="H79" s="151">
        <f t="shared" si="17"/>
        <v>0</v>
      </c>
      <c r="I79" s="151">
        <f t="shared" si="17"/>
        <v>0</v>
      </c>
      <c r="J79" s="151">
        <f t="shared" si="17"/>
        <v>0</v>
      </c>
      <c r="K79" s="151">
        <f t="shared" si="17"/>
        <v>0</v>
      </c>
      <c r="L79" s="151">
        <f t="shared" si="17"/>
        <v>0</v>
      </c>
      <c r="M79" s="151">
        <f t="shared" si="17"/>
        <v>0</v>
      </c>
      <c r="N79" s="151">
        <f aca="true" t="shared" si="18" ref="N79:AI79">SUM(N77:N78)</f>
        <v>0</v>
      </c>
      <c r="O79" s="151">
        <f t="shared" si="18"/>
        <v>0</v>
      </c>
      <c r="P79" s="151">
        <f t="shared" si="18"/>
        <v>0</v>
      </c>
      <c r="Q79" s="151">
        <f t="shared" si="18"/>
        <v>0</v>
      </c>
      <c r="R79" s="151">
        <f t="shared" si="18"/>
        <v>0</v>
      </c>
      <c r="S79" s="151">
        <f t="shared" si="18"/>
        <v>0</v>
      </c>
      <c r="T79" s="151">
        <f t="shared" si="18"/>
        <v>0</v>
      </c>
      <c r="U79" s="151">
        <f t="shared" si="18"/>
        <v>0</v>
      </c>
      <c r="V79" s="151">
        <f t="shared" si="18"/>
        <v>0</v>
      </c>
      <c r="W79" s="151">
        <f t="shared" si="18"/>
        <v>0</v>
      </c>
      <c r="X79" s="151">
        <f t="shared" si="18"/>
        <v>0</v>
      </c>
      <c r="Y79" s="151">
        <f t="shared" si="18"/>
        <v>0</v>
      </c>
      <c r="Z79" s="151">
        <f t="shared" si="18"/>
        <v>0</v>
      </c>
      <c r="AA79" s="151">
        <f t="shared" si="18"/>
        <v>0</v>
      </c>
      <c r="AB79" s="151">
        <f t="shared" si="18"/>
        <v>0</v>
      </c>
      <c r="AC79" s="151">
        <f t="shared" si="18"/>
        <v>0</v>
      </c>
      <c r="AD79" s="151">
        <f t="shared" si="18"/>
        <v>0</v>
      </c>
      <c r="AE79" s="151">
        <f t="shared" si="18"/>
        <v>0</v>
      </c>
      <c r="AF79" s="151">
        <f t="shared" si="18"/>
        <v>0</v>
      </c>
      <c r="AG79" s="151">
        <f t="shared" si="18"/>
        <v>0</v>
      </c>
      <c r="AH79" s="151">
        <f t="shared" si="18"/>
        <v>0</v>
      </c>
      <c r="AI79" s="151">
        <f t="shared" si="18"/>
        <v>0</v>
      </c>
      <c r="AJ79" s="151">
        <f aca="true" t="shared" si="19" ref="AJ79:BO79">SUM(AJ77:AJ78)</f>
        <v>0</v>
      </c>
      <c r="AK79" s="151">
        <f t="shared" si="19"/>
        <v>0</v>
      </c>
      <c r="AL79" s="151">
        <f t="shared" si="19"/>
        <v>0</v>
      </c>
      <c r="AM79" s="151">
        <f t="shared" si="19"/>
        <v>0</v>
      </c>
      <c r="AN79" s="151">
        <f t="shared" si="19"/>
        <v>0</v>
      </c>
      <c r="AO79" s="151">
        <f t="shared" si="19"/>
        <v>0</v>
      </c>
      <c r="AP79" s="151">
        <f t="shared" si="19"/>
        <v>0</v>
      </c>
      <c r="AQ79" s="151">
        <f t="shared" si="19"/>
        <v>0</v>
      </c>
      <c r="AR79" s="151">
        <f t="shared" si="19"/>
        <v>0</v>
      </c>
      <c r="AS79" s="151">
        <f t="shared" si="19"/>
        <v>0</v>
      </c>
      <c r="AT79" s="151">
        <f t="shared" si="19"/>
        <v>0</v>
      </c>
      <c r="AU79" s="151">
        <f t="shared" si="19"/>
        <v>0</v>
      </c>
      <c r="AV79" s="151">
        <f t="shared" si="19"/>
        <v>0</v>
      </c>
      <c r="AW79" s="151">
        <f t="shared" si="19"/>
        <v>0</v>
      </c>
      <c r="AX79" s="151">
        <f t="shared" si="19"/>
        <v>0</v>
      </c>
      <c r="AY79" s="151">
        <f t="shared" si="19"/>
        <v>0</v>
      </c>
      <c r="AZ79" s="151">
        <f t="shared" si="19"/>
        <v>0</v>
      </c>
      <c r="BA79" s="151">
        <f t="shared" si="19"/>
        <v>0</v>
      </c>
      <c r="BB79" s="151">
        <f t="shared" si="19"/>
        <v>0</v>
      </c>
      <c r="BC79" s="151">
        <f t="shared" si="19"/>
        <v>0</v>
      </c>
      <c r="BD79" s="151">
        <f t="shared" si="19"/>
        <v>0</v>
      </c>
      <c r="BE79" s="151">
        <f t="shared" si="19"/>
        <v>0</v>
      </c>
      <c r="BF79" s="151">
        <f t="shared" si="19"/>
        <v>0</v>
      </c>
      <c r="BG79" s="151">
        <f t="shared" si="19"/>
        <v>0</v>
      </c>
      <c r="BH79" s="151">
        <f t="shared" si="19"/>
        <v>0</v>
      </c>
      <c r="BI79" s="151">
        <f t="shared" si="19"/>
        <v>0</v>
      </c>
      <c r="BJ79" s="151">
        <f t="shared" si="19"/>
        <v>0</v>
      </c>
      <c r="BK79" s="151">
        <f t="shared" si="19"/>
        <v>0</v>
      </c>
      <c r="BL79" s="151">
        <f t="shared" si="19"/>
        <v>0</v>
      </c>
      <c r="BM79" s="151">
        <f t="shared" si="19"/>
        <v>0</v>
      </c>
      <c r="BN79" s="151">
        <f t="shared" si="19"/>
        <v>0</v>
      </c>
      <c r="BO79" s="151">
        <f t="shared" si="19"/>
        <v>0</v>
      </c>
      <c r="BP79" s="151">
        <f aca="true" t="shared" si="20" ref="BP79:CQ79">SUM(BP77:BP78)</f>
        <v>0</v>
      </c>
      <c r="BQ79" s="151">
        <f t="shared" si="20"/>
        <v>0</v>
      </c>
      <c r="BR79" s="151">
        <f t="shared" si="20"/>
        <v>0</v>
      </c>
      <c r="BS79" s="151">
        <f t="shared" si="20"/>
        <v>0</v>
      </c>
      <c r="BT79" s="151">
        <f t="shared" si="20"/>
        <v>0</v>
      </c>
      <c r="BU79" s="151">
        <f t="shared" si="20"/>
        <v>0</v>
      </c>
      <c r="BV79" s="151">
        <f t="shared" si="20"/>
        <v>0</v>
      </c>
      <c r="BW79" s="151">
        <f t="shared" si="20"/>
        <v>0</v>
      </c>
      <c r="BX79" s="151">
        <f t="shared" si="20"/>
        <v>0</v>
      </c>
      <c r="BY79" s="151">
        <f t="shared" si="20"/>
        <v>0</v>
      </c>
      <c r="BZ79" s="151">
        <f t="shared" si="20"/>
        <v>0</v>
      </c>
      <c r="CA79" s="151">
        <f t="shared" si="20"/>
        <v>0</v>
      </c>
      <c r="CB79" s="151">
        <f t="shared" si="20"/>
        <v>0</v>
      </c>
      <c r="CC79" s="151">
        <f t="shared" si="20"/>
        <v>0</v>
      </c>
      <c r="CD79" s="151">
        <f t="shared" si="20"/>
        <v>0</v>
      </c>
      <c r="CE79" s="151">
        <f t="shared" si="20"/>
        <v>0</v>
      </c>
      <c r="CF79" s="151">
        <f t="shared" si="20"/>
        <v>0</v>
      </c>
      <c r="CG79" s="151">
        <f t="shared" si="20"/>
        <v>0</v>
      </c>
      <c r="CH79" s="151">
        <f t="shared" si="20"/>
        <v>0</v>
      </c>
      <c r="CI79" s="151">
        <f t="shared" si="20"/>
        <v>0</v>
      </c>
      <c r="CJ79" s="151">
        <f t="shared" si="20"/>
        <v>0</v>
      </c>
      <c r="CK79" s="151">
        <f t="shared" si="20"/>
        <v>0</v>
      </c>
      <c r="CL79" s="151">
        <f t="shared" si="20"/>
        <v>0</v>
      </c>
      <c r="CM79" s="151">
        <f t="shared" si="20"/>
        <v>0</v>
      </c>
      <c r="CN79" s="151">
        <f t="shared" si="20"/>
        <v>0</v>
      </c>
      <c r="CO79" s="151">
        <f t="shared" si="20"/>
        <v>0</v>
      </c>
      <c r="CP79" s="151">
        <f t="shared" si="20"/>
        <v>0</v>
      </c>
      <c r="CQ79" s="151">
        <f t="shared" si="20"/>
        <v>0</v>
      </c>
      <c r="CR79" s="151">
        <f aca="true" t="shared" si="21" ref="CR79:DA79">SUM(CR77:CR78)</f>
        <v>0</v>
      </c>
      <c r="CS79" s="151">
        <f t="shared" si="21"/>
        <v>0</v>
      </c>
      <c r="CT79" s="151">
        <f t="shared" si="21"/>
        <v>0</v>
      </c>
      <c r="CU79" s="151">
        <f t="shared" si="21"/>
        <v>0</v>
      </c>
      <c r="CV79" s="151">
        <f t="shared" si="21"/>
        <v>0</v>
      </c>
      <c r="CW79" s="151">
        <f t="shared" si="21"/>
        <v>0</v>
      </c>
      <c r="CX79" s="151">
        <f t="shared" si="21"/>
        <v>0</v>
      </c>
      <c r="CY79" s="151">
        <f t="shared" si="21"/>
        <v>0</v>
      </c>
      <c r="CZ79" s="151">
        <f t="shared" si="21"/>
        <v>0</v>
      </c>
      <c r="DA79" s="151">
        <f t="shared" si="21"/>
        <v>0</v>
      </c>
      <c r="DB79" s="151">
        <f aca="true" t="shared" si="22" ref="DB79:DW79">SUM(DB77:DB78)</f>
        <v>0</v>
      </c>
      <c r="DC79" s="151">
        <f t="shared" si="22"/>
        <v>0</v>
      </c>
      <c r="DD79" s="151">
        <f t="shared" si="22"/>
        <v>0</v>
      </c>
      <c r="DE79" s="151">
        <f t="shared" si="22"/>
        <v>0</v>
      </c>
      <c r="DF79" s="151">
        <f t="shared" si="22"/>
        <v>0</v>
      </c>
      <c r="DG79" s="151">
        <f t="shared" si="22"/>
        <v>0</v>
      </c>
      <c r="DH79" s="151">
        <f t="shared" si="22"/>
        <v>0</v>
      </c>
      <c r="DI79" s="151">
        <f t="shared" si="22"/>
        <v>0</v>
      </c>
      <c r="DJ79" s="151">
        <f t="shared" si="22"/>
        <v>0</v>
      </c>
      <c r="DK79" s="151">
        <f t="shared" si="22"/>
        <v>0</v>
      </c>
      <c r="DL79" s="151">
        <f t="shared" si="22"/>
        <v>0</v>
      </c>
      <c r="DM79" s="151">
        <f t="shared" si="22"/>
        <v>0</v>
      </c>
      <c r="DN79" s="151">
        <f t="shared" si="22"/>
        <v>0</v>
      </c>
      <c r="DO79" s="151">
        <f t="shared" si="22"/>
        <v>0</v>
      </c>
      <c r="DP79" s="151">
        <f t="shared" si="22"/>
        <v>0</v>
      </c>
      <c r="DQ79" s="151">
        <f t="shared" si="22"/>
        <v>0</v>
      </c>
      <c r="DR79" s="151">
        <f t="shared" si="22"/>
        <v>0</v>
      </c>
      <c r="DS79" s="151">
        <f t="shared" si="22"/>
        <v>0</v>
      </c>
      <c r="DT79" s="151">
        <f t="shared" si="22"/>
        <v>0</v>
      </c>
      <c r="DU79" s="151">
        <f t="shared" si="22"/>
        <v>0</v>
      </c>
      <c r="DV79" s="151">
        <f t="shared" si="22"/>
        <v>0</v>
      </c>
      <c r="DW79" s="151">
        <f t="shared" si="22"/>
        <v>0</v>
      </c>
    </row>
    <row r="80" spans="1:127" s="84" customFormat="1" ht="19.5" customHeight="1" hidden="1">
      <c r="A80" s="84">
        <v>58</v>
      </c>
      <c r="B80" s="85">
        <f t="shared" si="16"/>
        <v>0</v>
      </c>
      <c r="C80" s="86"/>
      <c r="D80" s="137" t="s">
        <v>511</v>
      </c>
      <c r="E80" s="152"/>
      <c r="F80" s="153">
        <f>IF(F79=0,0,ROUND((ROUND((F79/$DW$79),6)*$G$21),0))</f>
        <v>0</v>
      </c>
      <c r="G80" s="153">
        <f>IF(G79=0,0,ROUND((ROUND((G79/$DW$79),6)*$G$21),0))</f>
        <v>0</v>
      </c>
      <c r="H80" s="153">
        <f aca="true" t="shared" si="23" ref="H80:AI80">IF(H78=0,0,ROUND((ROUND((H79/$DW$79),6)*$G$21),0))</f>
        <v>0</v>
      </c>
      <c r="I80" s="153">
        <f t="shared" si="23"/>
        <v>0</v>
      </c>
      <c r="J80" s="153">
        <f t="shared" si="23"/>
        <v>0</v>
      </c>
      <c r="K80" s="153">
        <f t="shared" si="23"/>
        <v>0</v>
      </c>
      <c r="L80" s="153">
        <f t="shared" si="23"/>
        <v>0</v>
      </c>
      <c r="M80" s="153">
        <f t="shared" si="23"/>
        <v>0</v>
      </c>
      <c r="N80" s="153">
        <f t="shared" si="23"/>
        <v>0</v>
      </c>
      <c r="O80" s="153">
        <f t="shared" si="23"/>
        <v>0</v>
      </c>
      <c r="P80" s="153">
        <f t="shared" si="23"/>
        <v>0</v>
      </c>
      <c r="Q80" s="153">
        <f t="shared" si="23"/>
        <v>0</v>
      </c>
      <c r="R80" s="153">
        <f t="shared" si="23"/>
        <v>0</v>
      </c>
      <c r="S80" s="153">
        <f t="shared" si="23"/>
        <v>0</v>
      </c>
      <c r="T80" s="153">
        <f t="shared" si="23"/>
        <v>0</v>
      </c>
      <c r="U80" s="153">
        <f t="shared" si="23"/>
        <v>0</v>
      </c>
      <c r="V80" s="153">
        <f t="shared" si="23"/>
        <v>0</v>
      </c>
      <c r="W80" s="153">
        <f t="shared" si="23"/>
        <v>0</v>
      </c>
      <c r="X80" s="153">
        <f t="shared" si="23"/>
        <v>0</v>
      </c>
      <c r="Y80" s="153">
        <f t="shared" si="23"/>
        <v>0</v>
      </c>
      <c r="Z80" s="153">
        <f t="shared" si="23"/>
        <v>0</v>
      </c>
      <c r="AA80" s="153">
        <f t="shared" si="23"/>
        <v>0</v>
      </c>
      <c r="AB80" s="153">
        <f t="shared" si="23"/>
        <v>0</v>
      </c>
      <c r="AC80" s="153">
        <f t="shared" si="23"/>
        <v>0</v>
      </c>
      <c r="AD80" s="153">
        <f t="shared" si="23"/>
        <v>0</v>
      </c>
      <c r="AE80" s="153">
        <f t="shared" si="23"/>
        <v>0</v>
      </c>
      <c r="AF80" s="153">
        <f t="shared" si="23"/>
        <v>0</v>
      </c>
      <c r="AG80" s="153">
        <f t="shared" si="23"/>
        <v>0</v>
      </c>
      <c r="AH80" s="153">
        <f t="shared" si="23"/>
        <v>0</v>
      </c>
      <c r="AI80" s="153">
        <f t="shared" si="23"/>
        <v>0</v>
      </c>
      <c r="AJ80" s="153">
        <f aca="true" t="shared" si="24" ref="AJ80:BO80">IF(AJ78=0,0,ROUND((ROUND((AJ79/$DW$79),6)*$G$21),0))</f>
        <v>0</v>
      </c>
      <c r="AK80" s="153">
        <f t="shared" si="24"/>
        <v>0</v>
      </c>
      <c r="AL80" s="153">
        <f t="shared" si="24"/>
        <v>0</v>
      </c>
      <c r="AM80" s="153">
        <f t="shared" si="24"/>
        <v>0</v>
      </c>
      <c r="AN80" s="153">
        <f t="shared" si="24"/>
        <v>0</v>
      </c>
      <c r="AO80" s="153">
        <f t="shared" si="24"/>
        <v>0</v>
      </c>
      <c r="AP80" s="153">
        <f t="shared" si="24"/>
        <v>0</v>
      </c>
      <c r="AQ80" s="153">
        <f t="shared" si="24"/>
        <v>0</v>
      </c>
      <c r="AR80" s="153">
        <f t="shared" si="24"/>
        <v>0</v>
      </c>
      <c r="AS80" s="153">
        <f t="shared" si="24"/>
        <v>0</v>
      </c>
      <c r="AT80" s="153">
        <f t="shared" si="24"/>
        <v>0</v>
      </c>
      <c r="AU80" s="153">
        <f t="shared" si="24"/>
        <v>0</v>
      </c>
      <c r="AV80" s="153">
        <f t="shared" si="24"/>
        <v>0</v>
      </c>
      <c r="AW80" s="153">
        <f t="shared" si="24"/>
        <v>0</v>
      </c>
      <c r="AX80" s="153">
        <f t="shared" si="24"/>
        <v>0</v>
      </c>
      <c r="AY80" s="153">
        <f t="shared" si="24"/>
        <v>0</v>
      </c>
      <c r="AZ80" s="153">
        <f t="shared" si="24"/>
        <v>0</v>
      </c>
      <c r="BA80" s="153">
        <f t="shared" si="24"/>
        <v>0</v>
      </c>
      <c r="BB80" s="153">
        <f t="shared" si="24"/>
        <v>0</v>
      </c>
      <c r="BC80" s="153">
        <f t="shared" si="24"/>
        <v>0</v>
      </c>
      <c r="BD80" s="153">
        <f t="shared" si="24"/>
        <v>0</v>
      </c>
      <c r="BE80" s="153">
        <f t="shared" si="24"/>
        <v>0</v>
      </c>
      <c r="BF80" s="153">
        <f t="shared" si="24"/>
        <v>0</v>
      </c>
      <c r="BG80" s="153">
        <f t="shared" si="24"/>
        <v>0</v>
      </c>
      <c r="BH80" s="153">
        <f t="shared" si="24"/>
        <v>0</v>
      </c>
      <c r="BI80" s="153">
        <f t="shared" si="24"/>
        <v>0</v>
      </c>
      <c r="BJ80" s="153">
        <f t="shared" si="24"/>
        <v>0</v>
      </c>
      <c r="BK80" s="153">
        <f t="shared" si="24"/>
        <v>0</v>
      </c>
      <c r="BL80" s="153">
        <f t="shared" si="24"/>
        <v>0</v>
      </c>
      <c r="BM80" s="153">
        <f t="shared" si="24"/>
        <v>0</v>
      </c>
      <c r="BN80" s="153">
        <f t="shared" si="24"/>
        <v>0</v>
      </c>
      <c r="BO80" s="153">
        <f t="shared" si="24"/>
        <v>0</v>
      </c>
      <c r="BP80" s="153">
        <f aca="true" t="shared" si="25" ref="BP80:CQ80">IF(BP78=0,0,ROUND((ROUND((BP79/$DW$79),6)*$G$21),0))</f>
        <v>0</v>
      </c>
      <c r="BQ80" s="153">
        <f t="shared" si="25"/>
        <v>0</v>
      </c>
      <c r="BR80" s="153">
        <f t="shared" si="25"/>
        <v>0</v>
      </c>
      <c r="BS80" s="153">
        <f t="shared" si="25"/>
        <v>0</v>
      </c>
      <c r="BT80" s="153">
        <f t="shared" si="25"/>
        <v>0</v>
      </c>
      <c r="BU80" s="153">
        <f t="shared" si="25"/>
        <v>0</v>
      </c>
      <c r="BV80" s="153">
        <f t="shared" si="25"/>
        <v>0</v>
      </c>
      <c r="BW80" s="153">
        <f t="shared" si="25"/>
        <v>0</v>
      </c>
      <c r="BX80" s="153">
        <f t="shared" si="25"/>
        <v>0</v>
      </c>
      <c r="BY80" s="153">
        <f t="shared" si="25"/>
        <v>0</v>
      </c>
      <c r="BZ80" s="153">
        <f t="shared" si="25"/>
        <v>0</v>
      </c>
      <c r="CA80" s="153">
        <f t="shared" si="25"/>
        <v>0</v>
      </c>
      <c r="CB80" s="153">
        <f t="shared" si="25"/>
        <v>0</v>
      </c>
      <c r="CC80" s="153">
        <f t="shared" si="25"/>
        <v>0</v>
      </c>
      <c r="CD80" s="153">
        <f t="shared" si="25"/>
        <v>0</v>
      </c>
      <c r="CE80" s="153">
        <f t="shared" si="25"/>
        <v>0</v>
      </c>
      <c r="CF80" s="153">
        <f t="shared" si="25"/>
        <v>0</v>
      </c>
      <c r="CG80" s="153">
        <f t="shared" si="25"/>
        <v>0</v>
      </c>
      <c r="CH80" s="153">
        <f t="shared" si="25"/>
        <v>0</v>
      </c>
      <c r="CI80" s="153">
        <f t="shared" si="25"/>
        <v>0</v>
      </c>
      <c r="CJ80" s="153">
        <f t="shared" si="25"/>
        <v>0</v>
      </c>
      <c r="CK80" s="153">
        <f t="shared" si="25"/>
        <v>0</v>
      </c>
      <c r="CL80" s="153">
        <f t="shared" si="25"/>
        <v>0</v>
      </c>
      <c r="CM80" s="153">
        <f t="shared" si="25"/>
        <v>0</v>
      </c>
      <c r="CN80" s="153">
        <f t="shared" si="25"/>
        <v>0</v>
      </c>
      <c r="CO80" s="153">
        <f t="shared" si="25"/>
        <v>0</v>
      </c>
      <c r="CP80" s="153">
        <f t="shared" si="25"/>
        <v>0</v>
      </c>
      <c r="CQ80" s="153">
        <f t="shared" si="25"/>
        <v>0</v>
      </c>
      <c r="CR80" s="153">
        <f aca="true" t="shared" si="26" ref="CR80:DV80">IF(CR78=0,0,ROUND((ROUND((CR79/$DW$79),6)*$G$21),0))</f>
        <v>0</v>
      </c>
      <c r="CS80" s="153">
        <f t="shared" si="26"/>
        <v>0</v>
      </c>
      <c r="CT80" s="153">
        <f t="shared" si="26"/>
        <v>0</v>
      </c>
      <c r="CU80" s="153">
        <f t="shared" si="26"/>
        <v>0</v>
      </c>
      <c r="CV80" s="153">
        <f t="shared" si="26"/>
        <v>0</v>
      </c>
      <c r="CW80" s="153">
        <f t="shared" si="26"/>
        <v>0</v>
      </c>
      <c r="CX80" s="153">
        <f t="shared" si="26"/>
        <v>0</v>
      </c>
      <c r="CY80" s="153">
        <f t="shared" si="26"/>
        <v>0</v>
      </c>
      <c r="CZ80" s="153">
        <f t="shared" si="26"/>
        <v>0</v>
      </c>
      <c r="DA80" s="153">
        <f t="shared" si="26"/>
        <v>0</v>
      </c>
      <c r="DB80" s="153">
        <f t="shared" si="26"/>
        <v>0</v>
      </c>
      <c r="DC80" s="153">
        <f t="shared" si="26"/>
        <v>0</v>
      </c>
      <c r="DD80" s="153">
        <f t="shared" si="26"/>
        <v>0</v>
      </c>
      <c r="DE80" s="153">
        <f t="shared" si="26"/>
        <v>0</v>
      </c>
      <c r="DF80" s="153">
        <f t="shared" si="26"/>
        <v>0</v>
      </c>
      <c r="DG80" s="153">
        <f t="shared" si="26"/>
        <v>0</v>
      </c>
      <c r="DH80" s="153">
        <f t="shared" si="26"/>
        <v>0</v>
      </c>
      <c r="DI80" s="153">
        <f t="shared" si="26"/>
        <v>0</v>
      </c>
      <c r="DJ80" s="153">
        <f t="shared" si="26"/>
        <v>0</v>
      </c>
      <c r="DK80" s="153">
        <f t="shared" si="26"/>
        <v>0</v>
      </c>
      <c r="DL80" s="153">
        <f t="shared" si="26"/>
        <v>0</v>
      </c>
      <c r="DM80" s="153">
        <f t="shared" si="26"/>
        <v>0</v>
      </c>
      <c r="DN80" s="153">
        <f t="shared" si="26"/>
        <v>0</v>
      </c>
      <c r="DO80" s="153">
        <f t="shared" si="26"/>
        <v>0</v>
      </c>
      <c r="DP80" s="153">
        <f t="shared" si="26"/>
        <v>0</v>
      </c>
      <c r="DQ80" s="153">
        <f t="shared" si="26"/>
        <v>0</v>
      </c>
      <c r="DR80" s="153">
        <f t="shared" si="26"/>
        <v>0</v>
      </c>
      <c r="DS80" s="153">
        <f t="shared" si="26"/>
        <v>0</v>
      </c>
      <c r="DT80" s="153">
        <f t="shared" si="26"/>
        <v>0</v>
      </c>
      <c r="DU80" s="153">
        <f t="shared" si="26"/>
        <v>0</v>
      </c>
      <c r="DV80" s="153">
        <f t="shared" si="26"/>
        <v>0</v>
      </c>
      <c r="DW80" s="154">
        <f>SUM(E80:DV80)</f>
        <v>0</v>
      </c>
    </row>
    <row r="81" spans="1:127" ht="12.75" hidden="1">
      <c r="A81" s="15">
        <v>59</v>
      </c>
      <c r="B81" s="85">
        <f t="shared" si="16"/>
        <v>0</v>
      </c>
      <c r="C81" s="53"/>
      <c r="D81" s="155">
        <f>IF(DW79&gt;0,"Vezetékes gáz- és villanyszolgáltató csak bevétel arányos megosztást alkalmazhat","")</f>
      </c>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6"/>
      <c r="CH81" s="156"/>
      <c r="CI81" s="156"/>
      <c r="CJ81" s="156"/>
      <c r="CK81" s="156"/>
      <c r="CL81" s="156"/>
      <c r="CM81" s="156"/>
      <c r="CN81" s="156"/>
      <c r="CO81" s="156"/>
      <c r="CP81" s="156"/>
      <c r="CQ81" s="156"/>
      <c r="CR81" s="156"/>
      <c r="CS81" s="156"/>
      <c r="CT81" s="156"/>
      <c r="CU81" s="156"/>
      <c r="CV81" s="156"/>
      <c r="CW81" s="156"/>
      <c r="CX81" s="156"/>
      <c r="CY81" s="156"/>
      <c r="CZ81" s="156"/>
      <c r="DA81" s="156"/>
      <c r="DB81" s="156"/>
      <c r="DC81" s="156"/>
      <c r="DD81" s="156"/>
      <c r="DE81" s="156"/>
      <c r="DF81" s="156"/>
      <c r="DG81" s="156"/>
      <c r="DH81" s="156"/>
      <c r="DI81" s="156"/>
      <c r="DJ81" s="156"/>
      <c r="DK81" s="156"/>
      <c r="DL81" s="156"/>
      <c r="DM81" s="156"/>
      <c r="DN81" s="156"/>
      <c r="DO81" s="156"/>
      <c r="DP81" s="156"/>
      <c r="DQ81" s="156"/>
      <c r="DR81" s="156"/>
      <c r="DS81" s="156"/>
      <c r="DT81" s="156"/>
      <c r="DU81" s="156"/>
      <c r="DV81" s="156"/>
      <c r="DW81" s="108"/>
    </row>
    <row r="82" spans="1:127" s="84" customFormat="1" ht="19.5" customHeight="1" hidden="1">
      <c r="A82" s="84">
        <v>60</v>
      </c>
      <c r="B82" s="85" t="str">
        <f t="shared" si="16"/>
        <v>Veresegyház Város</v>
      </c>
      <c r="C82" s="86"/>
      <c r="D82" s="124" t="s">
        <v>481</v>
      </c>
      <c r="E82" s="125"/>
      <c r="F82" s="126" t="str">
        <f aca="true" t="shared" si="27" ref="F82:AI82">F23</f>
        <v>Veresegyház Város</v>
      </c>
      <c r="G82" s="126" t="str">
        <f t="shared" si="27"/>
        <v>1</v>
      </c>
      <c r="H82" s="126" t="str">
        <f t="shared" si="27"/>
        <v>2</v>
      </c>
      <c r="I82" s="126" t="str">
        <f t="shared" si="27"/>
        <v>3</v>
      </c>
      <c r="J82" s="126" t="str">
        <f t="shared" si="27"/>
        <v>4</v>
      </c>
      <c r="K82" s="126" t="str">
        <f t="shared" si="27"/>
        <v>5</v>
      </c>
      <c r="L82" s="126" t="str">
        <f t="shared" si="27"/>
        <v>6</v>
      </c>
      <c r="M82" s="126" t="str">
        <f t="shared" si="27"/>
        <v>7</v>
      </c>
      <c r="N82" s="126" t="str">
        <f t="shared" si="27"/>
        <v>8</v>
      </c>
      <c r="O82" s="126" t="str">
        <f t="shared" si="27"/>
        <v>9</v>
      </c>
      <c r="P82" s="126" t="str">
        <f t="shared" si="27"/>
        <v>10</v>
      </c>
      <c r="Q82" s="126" t="str">
        <f t="shared" si="27"/>
        <v>11</v>
      </c>
      <c r="R82" s="126" t="str">
        <f t="shared" si="27"/>
        <v>12</v>
      </c>
      <c r="S82" s="126" t="str">
        <f t="shared" si="27"/>
        <v>13</v>
      </c>
      <c r="T82" s="126" t="str">
        <f t="shared" si="27"/>
        <v>14</v>
      </c>
      <c r="U82" s="126" t="str">
        <f t="shared" si="27"/>
        <v>15</v>
      </c>
      <c r="V82" s="126" t="str">
        <f t="shared" si="27"/>
        <v>16</v>
      </c>
      <c r="W82" s="126" t="str">
        <f t="shared" si="27"/>
        <v>17</v>
      </c>
      <c r="X82" s="126" t="str">
        <f t="shared" si="27"/>
        <v>18</v>
      </c>
      <c r="Y82" s="126" t="str">
        <f t="shared" si="27"/>
        <v>19</v>
      </c>
      <c r="Z82" s="126" t="str">
        <f t="shared" si="27"/>
        <v>20</v>
      </c>
      <c r="AA82" s="126" t="str">
        <f t="shared" si="27"/>
        <v>21</v>
      </c>
      <c r="AB82" s="126" t="str">
        <f t="shared" si="27"/>
        <v>22</v>
      </c>
      <c r="AC82" s="126" t="str">
        <f t="shared" si="27"/>
        <v>23</v>
      </c>
      <c r="AD82" s="126" t="str">
        <f t="shared" si="27"/>
        <v>24</v>
      </c>
      <c r="AE82" s="126" t="str">
        <f t="shared" si="27"/>
        <v>25</v>
      </c>
      <c r="AF82" s="126" t="str">
        <f t="shared" si="27"/>
        <v>26</v>
      </c>
      <c r="AG82" s="126" t="str">
        <f t="shared" si="27"/>
        <v>27</v>
      </c>
      <c r="AH82" s="126" t="str">
        <f t="shared" si="27"/>
        <v>28</v>
      </c>
      <c r="AI82" s="126" t="str">
        <f t="shared" si="27"/>
        <v>29</v>
      </c>
      <c r="AJ82" s="126" t="str">
        <f aca="true" t="shared" si="28" ref="AJ82:CQ82">AJ23</f>
        <v>30</v>
      </c>
      <c r="AK82" s="126" t="str">
        <f t="shared" si="28"/>
        <v>31</v>
      </c>
      <c r="AL82" s="126" t="str">
        <f t="shared" si="28"/>
        <v>32</v>
      </c>
      <c r="AM82" s="126" t="str">
        <f t="shared" si="28"/>
        <v>33</v>
      </c>
      <c r="AN82" s="126" t="str">
        <f t="shared" si="28"/>
        <v>34</v>
      </c>
      <c r="AO82" s="126" t="str">
        <f t="shared" si="28"/>
        <v>35</v>
      </c>
      <c r="AP82" s="126" t="str">
        <f t="shared" si="28"/>
        <v>36</v>
      </c>
      <c r="AQ82" s="126" t="str">
        <f t="shared" si="28"/>
        <v>37</v>
      </c>
      <c r="AR82" s="126" t="str">
        <f t="shared" si="28"/>
        <v>38</v>
      </c>
      <c r="AS82" s="126" t="str">
        <f t="shared" si="28"/>
        <v>39</v>
      </c>
      <c r="AT82" s="126" t="str">
        <f t="shared" si="28"/>
        <v>40</v>
      </c>
      <c r="AU82" s="126" t="str">
        <f t="shared" si="28"/>
        <v>41</v>
      </c>
      <c r="AV82" s="126" t="str">
        <f t="shared" si="28"/>
        <v>42</v>
      </c>
      <c r="AW82" s="126" t="str">
        <f t="shared" si="28"/>
        <v>43</v>
      </c>
      <c r="AX82" s="126" t="str">
        <f t="shared" si="28"/>
        <v>44</v>
      </c>
      <c r="AY82" s="126" t="str">
        <f t="shared" si="28"/>
        <v>45</v>
      </c>
      <c r="AZ82" s="126" t="str">
        <f t="shared" si="28"/>
        <v>46</v>
      </c>
      <c r="BA82" s="126" t="str">
        <f t="shared" si="28"/>
        <v>47</v>
      </c>
      <c r="BB82" s="126" t="str">
        <f t="shared" si="28"/>
        <v>48</v>
      </c>
      <c r="BC82" s="126" t="str">
        <f t="shared" si="28"/>
        <v>49</v>
      </c>
      <c r="BD82" s="126" t="str">
        <f t="shared" si="28"/>
        <v>50</v>
      </c>
      <c r="BE82" s="126" t="str">
        <f t="shared" si="28"/>
        <v>51</v>
      </c>
      <c r="BF82" s="126" t="str">
        <f t="shared" si="28"/>
        <v>52</v>
      </c>
      <c r="BG82" s="126" t="str">
        <f t="shared" si="28"/>
        <v>53</v>
      </c>
      <c r="BH82" s="126" t="str">
        <f t="shared" si="28"/>
        <v>54</v>
      </c>
      <c r="BI82" s="126" t="str">
        <f t="shared" si="28"/>
        <v>55</v>
      </c>
      <c r="BJ82" s="126" t="str">
        <f t="shared" si="28"/>
        <v>56</v>
      </c>
      <c r="BK82" s="126" t="str">
        <f t="shared" si="28"/>
        <v>57</v>
      </c>
      <c r="BL82" s="126" t="str">
        <f t="shared" si="28"/>
        <v>58</v>
      </c>
      <c r="BM82" s="126" t="str">
        <f t="shared" si="28"/>
        <v>59</v>
      </c>
      <c r="BN82" s="126" t="str">
        <f t="shared" si="28"/>
        <v>60</v>
      </c>
      <c r="BO82" s="126" t="str">
        <f t="shared" si="28"/>
        <v>61</v>
      </c>
      <c r="BP82" s="126" t="str">
        <f t="shared" si="28"/>
        <v>62</v>
      </c>
      <c r="BQ82" s="126" t="str">
        <f t="shared" si="28"/>
        <v>63</v>
      </c>
      <c r="BR82" s="126" t="str">
        <f t="shared" si="28"/>
        <v>64</v>
      </c>
      <c r="BS82" s="126" t="str">
        <f t="shared" si="28"/>
        <v>65</v>
      </c>
      <c r="BT82" s="126" t="str">
        <f t="shared" si="28"/>
        <v>66</v>
      </c>
      <c r="BU82" s="126" t="str">
        <f t="shared" si="28"/>
        <v>67</v>
      </c>
      <c r="BV82" s="126" t="str">
        <f t="shared" si="28"/>
        <v>68</v>
      </c>
      <c r="BW82" s="126" t="str">
        <f t="shared" si="28"/>
        <v>69</v>
      </c>
      <c r="BX82" s="126" t="str">
        <f t="shared" si="28"/>
        <v>70</v>
      </c>
      <c r="BY82" s="126" t="str">
        <f t="shared" si="28"/>
        <v>71</v>
      </c>
      <c r="BZ82" s="126" t="str">
        <f t="shared" si="28"/>
        <v>72</v>
      </c>
      <c r="CA82" s="126" t="str">
        <f t="shared" si="28"/>
        <v>73</v>
      </c>
      <c r="CB82" s="126" t="str">
        <f t="shared" si="28"/>
        <v>74</v>
      </c>
      <c r="CC82" s="126" t="str">
        <f t="shared" si="28"/>
        <v>75</v>
      </c>
      <c r="CD82" s="126" t="str">
        <f t="shared" si="28"/>
        <v>76</v>
      </c>
      <c r="CE82" s="126" t="str">
        <f t="shared" si="28"/>
        <v>77</v>
      </c>
      <c r="CF82" s="126" t="str">
        <f t="shared" si="28"/>
        <v>78</v>
      </c>
      <c r="CG82" s="126" t="str">
        <f t="shared" si="28"/>
        <v>79</v>
      </c>
      <c r="CH82" s="126" t="str">
        <f t="shared" si="28"/>
        <v>80</v>
      </c>
      <c r="CI82" s="126" t="str">
        <f t="shared" si="28"/>
        <v>81</v>
      </c>
      <c r="CJ82" s="126" t="str">
        <f t="shared" si="28"/>
        <v>82</v>
      </c>
      <c r="CK82" s="126" t="str">
        <f t="shared" si="28"/>
        <v>83</v>
      </c>
      <c r="CL82" s="126" t="str">
        <f t="shared" si="28"/>
        <v>84</v>
      </c>
      <c r="CM82" s="126" t="str">
        <f t="shared" si="28"/>
        <v>85</v>
      </c>
      <c r="CN82" s="126" t="str">
        <f t="shared" si="28"/>
        <v>86</v>
      </c>
      <c r="CO82" s="126" t="str">
        <f t="shared" si="28"/>
        <v>87</v>
      </c>
      <c r="CP82" s="126" t="str">
        <f t="shared" si="28"/>
        <v>88</v>
      </c>
      <c r="CQ82" s="126" t="str">
        <f t="shared" si="28"/>
        <v>89</v>
      </c>
      <c r="CR82" s="126" t="str">
        <f aca="true" t="shared" si="29" ref="CR82:DV82">CR23</f>
        <v>90</v>
      </c>
      <c r="CS82" s="126" t="str">
        <f t="shared" si="29"/>
        <v>91</v>
      </c>
      <c r="CT82" s="126" t="str">
        <f t="shared" si="29"/>
        <v>92</v>
      </c>
      <c r="CU82" s="126" t="str">
        <f t="shared" si="29"/>
        <v>93</v>
      </c>
      <c r="CV82" s="126" t="str">
        <f t="shared" si="29"/>
        <v>94</v>
      </c>
      <c r="CW82" s="126" t="str">
        <f t="shared" si="29"/>
        <v>95</v>
      </c>
      <c r="CX82" s="126" t="str">
        <f t="shared" si="29"/>
        <v>96</v>
      </c>
      <c r="CY82" s="126" t="str">
        <f t="shared" si="29"/>
        <v>97</v>
      </c>
      <c r="CZ82" s="126" t="str">
        <f t="shared" si="29"/>
        <v>98</v>
      </c>
      <c r="DA82" s="126" t="str">
        <f t="shared" si="29"/>
        <v>99</v>
      </c>
      <c r="DB82" s="126" t="str">
        <f t="shared" si="29"/>
        <v>100</v>
      </c>
      <c r="DC82" s="126" t="str">
        <f t="shared" si="29"/>
        <v>101</v>
      </c>
      <c r="DD82" s="126" t="str">
        <f t="shared" si="29"/>
        <v>102</v>
      </c>
      <c r="DE82" s="126" t="str">
        <f t="shared" si="29"/>
        <v>103</v>
      </c>
      <c r="DF82" s="126" t="str">
        <f t="shared" si="29"/>
        <v>104</v>
      </c>
      <c r="DG82" s="126" t="str">
        <f t="shared" si="29"/>
        <v>105</v>
      </c>
      <c r="DH82" s="126" t="str">
        <f t="shared" si="29"/>
        <v>106</v>
      </c>
      <c r="DI82" s="126" t="str">
        <f t="shared" si="29"/>
        <v>107</v>
      </c>
      <c r="DJ82" s="126" t="str">
        <f t="shared" si="29"/>
        <v>108</v>
      </c>
      <c r="DK82" s="126" t="str">
        <f t="shared" si="29"/>
        <v>109</v>
      </c>
      <c r="DL82" s="126" t="str">
        <f t="shared" si="29"/>
        <v>110</v>
      </c>
      <c r="DM82" s="126" t="str">
        <f t="shared" si="29"/>
        <v>111</v>
      </c>
      <c r="DN82" s="126" t="str">
        <f t="shared" si="29"/>
        <v>112</v>
      </c>
      <c r="DO82" s="126" t="str">
        <f t="shared" si="29"/>
        <v>113</v>
      </c>
      <c r="DP82" s="126" t="str">
        <f t="shared" si="29"/>
        <v>114</v>
      </c>
      <c r="DQ82" s="126" t="str">
        <f t="shared" si="29"/>
        <v>115</v>
      </c>
      <c r="DR82" s="126" t="str">
        <f t="shared" si="29"/>
        <v>116</v>
      </c>
      <c r="DS82" s="126" t="str">
        <f t="shared" si="29"/>
        <v>117</v>
      </c>
      <c r="DT82" s="126" t="str">
        <f t="shared" si="29"/>
        <v>118</v>
      </c>
      <c r="DU82" s="126" t="str">
        <f t="shared" si="29"/>
        <v>119</v>
      </c>
      <c r="DV82" s="126" t="str">
        <f t="shared" si="29"/>
        <v>120</v>
      </c>
      <c r="DW82" s="128"/>
    </row>
    <row r="83" spans="1:127" s="84" customFormat="1" ht="19.5" customHeight="1" hidden="1">
      <c r="A83" s="84">
        <v>61</v>
      </c>
      <c r="B83" s="85">
        <f t="shared" si="16"/>
        <v>0</v>
      </c>
      <c r="C83" s="86"/>
      <c r="D83" s="137" t="s">
        <v>512</v>
      </c>
      <c r="E83" s="152"/>
      <c r="F83" s="153">
        <f>IF(F58+F74=0,G21,F58+F74)</f>
        <v>0</v>
      </c>
      <c r="G83" s="153">
        <f aca="true" t="shared" si="30" ref="G83:L83">G58+G74</f>
        <v>0</v>
      </c>
      <c r="H83" s="153">
        <f t="shared" si="30"/>
        <v>0</v>
      </c>
      <c r="I83" s="153">
        <f t="shared" si="30"/>
        <v>0</v>
      </c>
      <c r="J83" s="153">
        <f t="shared" si="30"/>
        <v>0</v>
      </c>
      <c r="K83" s="153">
        <f t="shared" si="30"/>
        <v>0</v>
      </c>
      <c r="L83" s="153">
        <f t="shared" si="30"/>
        <v>0</v>
      </c>
      <c r="M83" s="153">
        <f>M58+M74</f>
        <v>0</v>
      </c>
      <c r="N83" s="153">
        <f aca="true" t="shared" si="31" ref="N83:S83">N58+N74</f>
        <v>0</v>
      </c>
      <c r="O83" s="153">
        <f t="shared" si="31"/>
        <v>0</v>
      </c>
      <c r="P83" s="153">
        <f t="shared" si="31"/>
        <v>0</v>
      </c>
      <c r="Q83" s="153">
        <f t="shared" si="31"/>
        <v>0</v>
      </c>
      <c r="R83" s="153">
        <f t="shared" si="31"/>
        <v>0</v>
      </c>
      <c r="S83" s="153">
        <f t="shared" si="31"/>
        <v>0</v>
      </c>
      <c r="T83" s="153">
        <f aca="true" t="shared" si="32" ref="T83:AI83">T58+T74</f>
        <v>0</v>
      </c>
      <c r="U83" s="153">
        <f t="shared" si="32"/>
        <v>0</v>
      </c>
      <c r="V83" s="153">
        <f t="shared" si="32"/>
        <v>0</v>
      </c>
      <c r="W83" s="153">
        <f t="shared" si="32"/>
        <v>0</v>
      </c>
      <c r="X83" s="153">
        <f t="shared" si="32"/>
        <v>0</v>
      </c>
      <c r="Y83" s="153">
        <f t="shared" si="32"/>
        <v>0</v>
      </c>
      <c r="Z83" s="153">
        <f t="shared" si="32"/>
        <v>0</v>
      </c>
      <c r="AA83" s="153">
        <f t="shared" si="32"/>
        <v>0</v>
      </c>
      <c r="AB83" s="153">
        <f t="shared" si="32"/>
        <v>0</v>
      </c>
      <c r="AC83" s="153">
        <f t="shared" si="32"/>
        <v>0</v>
      </c>
      <c r="AD83" s="153">
        <f t="shared" si="32"/>
        <v>0</v>
      </c>
      <c r="AE83" s="153">
        <f t="shared" si="32"/>
        <v>0</v>
      </c>
      <c r="AF83" s="153">
        <f t="shared" si="32"/>
        <v>0</v>
      </c>
      <c r="AG83" s="153">
        <f t="shared" si="32"/>
        <v>0</v>
      </c>
      <c r="AH83" s="153">
        <f t="shared" si="32"/>
        <v>0</v>
      </c>
      <c r="AI83" s="153">
        <f t="shared" si="32"/>
        <v>0</v>
      </c>
      <c r="AJ83" s="153">
        <f aca="true" t="shared" si="33" ref="AJ83:CQ83">AJ58+AJ74</f>
        <v>0</v>
      </c>
      <c r="AK83" s="153">
        <f t="shared" si="33"/>
        <v>0</v>
      </c>
      <c r="AL83" s="153">
        <f t="shared" si="33"/>
        <v>0</v>
      </c>
      <c r="AM83" s="153">
        <f t="shared" si="33"/>
        <v>0</v>
      </c>
      <c r="AN83" s="153">
        <f t="shared" si="33"/>
        <v>0</v>
      </c>
      <c r="AO83" s="153">
        <f t="shared" si="33"/>
        <v>0</v>
      </c>
      <c r="AP83" s="153">
        <f t="shared" si="33"/>
        <v>0</v>
      </c>
      <c r="AQ83" s="153">
        <f t="shared" si="33"/>
        <v>0</v>
      </c>
      <c r="AR83" s="153">
        <f t="shared" si="33"/>
        <v>0</v>
      </c>
      <c r="AS83" s="153">
        <f t="shared" si="33"/>
        <v>0</v>
      </c>
      <c r="AT83" s="153">
        <f t="shared" si="33"/>
        <v>0</v>
      </c>
      <c r="AU83" s="153">
        <f t="shared" si="33"/>
        <v>0</v>
      </c>
      <c r="AV83" s="153">
        <f t="shared" si="33"/>
        <v>0</v>
      </c>
      <c r="AW83" s="153">
        <f t="shared" si="33"/>
        <v>0</v>
      </c>
      <c r="AX83" s="153">
        <f t="shared" si="33"/>
        <v>0</v>
      </c>
      <c r="AY83" s="153">
        <f t="shared" si="33"/>
        <v>0</v>
      </c>
      <c r="AZ83" s="153">
        <f t="shared" si="33"/>
        <v>0</v>
      </c>
      <c r="BA83" s="153">
        <f t="shared" si="33"/>
        <v>0</v>
      </c>
      <c r="BB83" s="153">
        <f t="shared" si="33"/>
        <v>0</v>
      </c>
      <c r="BC83" s="153">
        <f t="shared" si="33"/>
        <v>0</v>
      </c>
      <c r="BD83" s="153">
        <f t="shared" si="33"/>
        <v>0</v>
      </c>
      <c r="BE83" s="153">
        <f t="shared" si="33"/>
        <v>0</v>
      </c>
      <c r="BF83" s="153">
        <f t="shared" si="33"/>
        <v>0</v>
      </c>
      <c r="BG83" s="153">
        <f t="shared" si="33"/>
        <v>0</v>
      </c>
      <c r="BH83" s="153">
        <f t="shared" si="33"/>
        <v>0</v>
      </c>
      <c r="BI83" s="153">
        <f t="shared" si="33"/>
        <v>0</v>
      </c>
      <c r="BJ83" s="153">
        <f t="shared" si="33"/>
        <v>0</v>
      </c>
      <c r="BK83" s="153">
        <f t="shared" si="33"/>
        <v>0</v>
      </c>
      <c r="BL83" s="153">
        <f t="shared" si="33"/>
        <v>0</v>
      </c>
      <c r="BM83" s="153">
        <f t="shared" si="33"/>
        <v>0</v>
      </c>
      <c r="BN83" s="153">
        <f t="shared" si="33"/>
        <v>0</v>
      </c>
      <c r="BO83" s="153">
        <f t="shared" si="33"/>
        <v>0</v>
      </c>
      <c r="BP83" s="153">
        <f t="shared" si="33"/>
        <v>0</v>
      </c>
      <c r="BQ83" s="153">
        <f t="shared" si="33"/>
        <v>0</v>
      </c>
      <c r="BR83" s="153">
        <f t="shared" si="33"/>
        <v>0</v>
      </c>
      <c r="BS83" s="153">
        <f t="shared" si="33"/>
        <v>0</v>
      </c>
      <c r="BT83" s="153">
        <f t="shared" si="33"/>
        <v>0</v>
      </c>
      <c r="BU83" s="153">
        <f t="shared" si="33"/>
        <v>0</v>
      </c>
      <c r="BV83" s="153">
        <f t="shared" si="33"/>
        <v>0</v>
      </c>
      <c r="BW83" s="153">
        <f t="shared" si="33"/>
        <v>0</v>
      </c>
      <c r="BX83" s="153">
        <f t="shared" si="33"/>
        <v>0</v>
      </c>
      <c r="BY83" s="153">
        <f t="shared" si="33"/>
        <v>0</v>
      </c>
      <c r="BZ83" s="153">
        <f t="shared" si="33"/>
        <v>0</v>
      </c>
      <c r="CA83" s="153">
        <f t="shared" si="33"/>
        <v>0</v>
      </c>
      <c r="CB83" s="153">
        <f t="shared" si="33"/>
        <v>0</v>
      </c>
      <c r="CC83" s="153">
        <f t="shared" si="33"/>
        <v>0</v>
      </c>
      <c r="CD83" s="153">
        <f t="shared" si="33"/>
        <v>0</v>
      </c>
      <c r="CE83" s="153">
        <f t="shared" si="33"/>
        <v>0</v>
      </c>
      <c r="CF83" s="153">
        <f t="shared" si="33"/>
        <v>0</v>
      </c>
      <c r="CG83" s="153">
        <f t="shared" si="33"/>
        <v>0</v>
      </c>
      <c r="CH83" s="153">
        <f t="shared" si="33"/>
        <v>0</v>
      </c>
      <c r="CI83" s="153">
        <f t="shared" si="33"/>
        <v>0</v>
      </c>
      <c r="CJ83" s="153">
        <f t="shared" si="33"/>
        <v>0</v>
      </c>
      <c r="CK83" s="153">
        <f t="shared" si="33"/>
        <v>0</v>
      </c>
      <c r="CL83" s="153">
        <f t="shared" si="33"/>
        <v>0</v>
      </c>
      <c r="CM83" s="153">
        <f t="shared" si="33"/>
        <v>0</v>
      </c>
      <c r="CN83" s="153">
        <f t="shared" si="33"/>
        <v>0</v>
      </c>
      <c r="CO83" s="153">
        <f t="shared" si="33"/>
        <v>0</v>
      </c>
      <c r="CP83" s="153">
        <f t="shared" si="33"/>
        <v>0</v>
      </c>
      <c r="CQ83" s="153">
        <f t="shared" si="33"/>
        <v>0</v>
      </c>
      <c r="CR83" s="153">
        <f aca="true" t="shared" si="34" ref="CR83:DV83">CR58+CR74</f>
        <v>0</v>
      </c>
      <c r="CS83" s="153">
        <f t="shared" si="34"/>
        <v>0</v>
      </c>
      <c r="CT83" s="153">
        <f t="shared" si="34"/>
        <v>0</v>
      </c>
      <c r="CU83" s="153">
        <f t="shared" si="34"/>
        <v>0</v>
      </c>
      <c r="CV83" s="153">
        <f t="shared" si="34"/>
        <v>0</v>
      </c>
      <c r="CW83" s="153">
        <f t="shared" si="34"/>
        <v>0</v>
      </c>
      <c r="CX83" s="153">
        <f t="shared" si="34"/>
        <v>0</v>
      </c>
      <c r="CY83" s="153">
        <f t="shared" si="34"/>
        <v>0</v>
      </c>
      <c r="CZ83" s="153">
        <f t="shared" si="34"/>
        <v>0</v>
      </c>
      <c r="DA83" s="153">
        <f t="shared" si="34"/>
        <v>0</v>
      </c>
      <c r="DB83" s="153">
        <f t="shared" si="34"/>
        <v>0</v>
      </c>
      <c r="DC83" s="153">
        <f t="shared" si="34"/>
        <v>0</v>
      </c>
      <c r="DD83" s="153">
        <f t="shared" si="34"/>
        <v>0</v>
      </c>
      <c r="DE83" s="153">
        <f t="shared" si="34"/>
        <v>0</v>
      </c>
      <c r="DF83" s="153">
        <f t="shared" si="34"/>
        <v>0</v>
      </c>
      <c r="DG83" s="153">
        <f t="shared" si="34"/>
        <v>0</v>
      </c>
      <c r="DH83" s="153">
        <f t="shared" si="34"/>
        <v>0</v>
      </c>
      <c r="DI83" s="153">
        <f t="shared" si="34"/>
        <v>0</v>
      </c>
      <c r="DJ83" s="153">
        <f t="shared" si="34"/>
        <v>0</v>
      </c>
      <c r="DK83" s="153">
        <f t="shared" si="34"/>
        <v>0</v>
      </c>
      <c r="DL83" s="153">
        <f t="shared" si="34"/>
        <v>0</v>
      </c>
      <c r="DM83" s="153">
        <f t="shared" si="34"/>
        <v>0</v>
      </c>
      <c r="DN83" s="153">
        <f t="shared" si="34"/>
        <v>0</v>
      </c>
      <c r="DO83" s="153">
        <f t="shared" si="34"/>
        <v>0</v>
      </c>
      <c r="DP83" s="153">
        <f t="shared" si="34"/>
        <v>0</v>
      </c>
      <c r="DQ83" s="153">
        <f t="shared" si="34"/>
        <v>0</v>
      </c>
      <c r="DR83" s="153">
        <f t="shared" si="34"/>
        <v>0</v>
      </c>
      <c r="DS83" s="153">
        <f t="shared" si="34"/>
        <v>0</v>
      </c>
      <c r="DT83" s="153">
        <f t="shared" si="34"/>
        <v>0</v>
      </c>
      <c r="DU83" s="153">
        <f t="shared" si="34"/>
        <v>0</v>
      </c>
      <c r="DV83" s="153">
        <f t="shared" si="34"/>
        <v>0</v>
      </c>
      <c r="DW83" s="154">
        <f>SUM(F83:DV83)</f>
        <v>0</v>
      </c>
    </row>
    <row r="84" spans="1:128" s="23" customFormat="1" ht="12.75" hidden="1">
      <c r="A84" s="15">
        <v>62</v>
      </c>
      <c r="B84" s="85">
        <f t="shared" si="16"/>
        <v>0</v>
      </c>
      <c r="C84" s="91"/>
      <c r="E84" s="47"/>
      <c r="DW84" s="157"/>
      <c r="DX84" s="158" t="e">
        <f>ROUND((DW57/(DW57+DW73)),6)</f>
        <v>#DIV/0!</v>
      </c>
    </row>
    <row r="85" spans="1:127" ht="12.75" hidden="1">
      <c r="A85" s="46">
        <v>63</v>
      </c>
      <c r="B85" s="85">
        <f t="shared" si="16"/>
        <v>0</v>
      </c>
      <c r="C85" s="91"/>
      <c r="DW85" s="157"/>
    </row>
    <row r="86" spans="1:126" s="84" customFormat="1" ht="19.5" customHeight="1" hidden="1">
      <c r="A86" s="84">
        <v>64</v>
      </c>
      <c r="B86" s="85">
        <f t="shared" si="16"/>
        <v>0</v>
      </c>
      <c r="C86" s="86"/>
      <c r="D86" s="87" t="s">
        <v>513</v>
      </c>
      <c r="E86" s="88"/>
      <c r="F86" s="159">
        <f aca="true" t="shared" si="35" ref="F86:AI86">F87+F88+F89+F90+F91</f>
        <v>0</v>
      </c>
      <c r="G86" s="159">
        <f t="shared" si="35"/>
        <v>0</v>
      </c>
      <c r="H86" s="159">
        <f t="shared" si="35"/>
        <v>0</v>
      </c>
      <c r="I86" s="159">
        <f t="shared" si="35"/>
        <v>0</v>
      </c>
      <c r="J86" s="159">
        <f t="shared" si="35"/>
        <v>0</v>
      </c>
      <c r="K86" s="159">
        <f t="shared" si="35"/>
        <v>0</v>
      </c>
      <c r="L86" s="159">
        <f t="shared" si="35"/>
        <v>0</v>
      </c>
      <c r="M86" s="159">
        <f t="shared" si="35"/>
        <v>0</v>
      </c>
      <c r="N86" s="159">
        <f t="shared" si="35"/>
        <v>0</v>
      </c>
      <c r="O86" s="159">
        <f t="shared" si="35"/>
        <v>0</v>
      </c>
      <c r="P86" s="159">
        <f t="shared" si="35"/>
        <v>0</v>
      </c>
      <c r="Q86" s="159">
        <f t="shared" si="35"/>
        <v>0</v>
      </c>
      <c r="R86" s="159">
        <f t="shared" si="35"/>
        <v>0</v>
      </c>
      <c r="S86" s="159">
        <f t="shared" si="35"/>
        <v>0</v>
      </c>
      <c r="T86" s="159">
        <f t="shared" si="35"/>
        <v>0</v>
      </c>
      <c r="U86" s="159">
        <f t="shared" si="35"/>
        <v>0</v>
      </c>
      <c r="V86" s="159">
        <f t="shared" si="35"/>
        <v>0</v>
      </c>
      <c r="W86" s="159">
        <f t="shared" si="35"/>
        <v>0</v>
      </c>
      <c r="X86" s="159">
        <f t="shared" si="35"/>
        <v>0</v>
      </c>
      <c r="Y86" s="159">
        <f t="shared" si="35"/>
        <v>0</v>
      </c>
      <c r="Z86" s="160">
        <f t="shared" si="35"/>
        <v>0</v>
      </c>
      <c r="AA86" s="160">
        <f t="shared" si="35"/>
        <v>0</v>
      </c>
      <c r="AB86" s="160">
        <f t="shared" si="35"/>
        <v>0</v>
      </c>
      <c r="AC86" s="160">
        <f t="shared" si="35"/>
        <v>0</v>
      </c>
      <c r="AD86" s="160">
        <f t="shared" si="35"/>
        <v>0</v>
      </c>
      <c r="AE86" s="160">
        <f t="shared" si="35"/>
        <v>0</v>
      </c>
      <c r="AF86" s="160">
        <f t="shared" si="35"/>
        <v>0</v>
      </c>
      <c r="AG86" s="160">
        <f t="shared" si="35"/>
        <v>0</v>
      </c>
      <c r="AH86" s="160">
        <f t="shared" si="35"/>
        <v>0</v>
      </c>
      <c r="AI86" s="160">
        <f t="shared" si="35"/>
        <v>0</v>
      </c>
      <c r="AJ86" s="160">
        <f aca="true" t="shared" si="36" ref="AJ86:BO86">AJ87+AJ88+AJ89+AJ90+AJ91</f>
        <v>0</v>
      </c>
      <c r="AK86" s="160">
        <f t="shared" si="36"/>
        <v>0</v>
      </c>
      <c r="AL86" s="160">
        <f t="shared" si="36"/>
        <v>0</v>
      </c>
      <c r="AM86" s="160">
        <f t="shared" si="36"/>
        <v>0</v>
      </c>
      <c r="AN86" s="160">
        <f t="shared" si="36"/>
        <v>0</v>
      </c>
      <c r="AO86" s="160">
        <f t="shared" si="36"/>
        <v>0</v>
      </c>
      <c r="AP86" s="160">
        <f t="shared" si="36"/>
        <v>0</v>
      </c>
      <c r="AQ86" s="160">
        <f t="shared" si="36"/>
        <v>0</v>
      </c>
      <c r="AR86" s="160">
        <f t="shared" si="36"/>
        <v>0</v>
      </c>
      <c r="AS86" s="160">
        <f t="shared" si="36"/>
        <v>0</v>
      </c>
      <c r="AT86" s="160">
        <f t="shared" si="36"/>
        <v>0</v>
      </c>
      <c r="AU86" s="160">
        <f t="shared" si="36"/>
        <v>0</v>
      </c>
      <c r="AV86" s="160">
        <f t="shared" si="36"/>
        <v>0</v>
      </c>
      <c r="AW86" s="160">
        <f t="shared" si="36"/>
        <v>0</v>
      </c>
      <c r="AX86" s="160">
        <f t="shared" si="36"/>
        <v>0</v>
      </c>
      <c r="AY86" s="160">
        <f t="shared" si="36"/>
        <v>0</v>
      </c>
      <c r="AZ86" s="160">
        <f t="shared" si="36"/>
        <v>0</v>
      </c>
      <c r="BA86" s="160">
        <f t="shared" si="36"/>
        <v>0</v>
      </c>
      <c r="BB86" s="160">
        <f t="shared" si="36"/>
        <v>0</v>
      </c>
      <c r="BC86" s="160">
        <f t="shared" si="36"/>
        <v>0</v>
      </c>
      <c r="BD86" s="160">
        <f t="shared" si="36"/>
        <v>0</v>
      </c>
      <c r="BE86" s="160">
        <f t="shared" si="36"/>
        <v>0</v>
      </c>
      <c r="BF86" s="160">
        <f t="shared" si="36"/>
        <v>0</v>
      </c>
      <c r="BG86" s="160">
        <f t="shared" si="36"/>
        <v>0</v>
      </c>
      <c r="BH86" s="160">
        <f t="shared" si="36"/>
        <v>0</v>
      </c>
      <c r="BI86" s="160">
        <f t="shared" si="36"/>
        <v>0</v>
      </c>
      <c r="BJ86" s="160">
        <f t="shared" si="36"/>
        <v>0</v>
      </c>
      <c r="BK86" s="160">
        <f t="shared" si="36"/>
        <v>0</v>
      </c>
      <c r="BL86" s="160">
        <f t="shared" si="36"/>
        <v>0</v>
      </c>
      <c r="BM86" s="160">
        <f t="shared" si="36"/>
        <v>0</v>
      </c>
      <c r="BN86" s="160">
        <f t="shared" si="36"/>
        <v>0</v>
      </c>
      <c r="BO86" s="160">
        <f t="shared" si="36"/>
        <v>0</v>
      </c>
      <c r="BP86" s="160">
        <f aca="true" t="shared" si="37" ref="BP86:CQ86">BP87+BP88+BP89+BP90+BP91</f>
        <v>0</v>
      </c>
      <c r="BQ86" s="160">
        <f t="shared" si="37"/>
        <v>0</v>
      </c>
      <c r="BR86" s="160">
        <f t="shared" si="37"/>
        <v>0</v>
      </c>
      <c r="BS86" s="160">
        <f t="shared" si="37"/>
        <v>0</v>
      </c>
      <c r="BT86" s="160">
        <f t="shared" si="37"/>
        <v>0</v>
      </c>
      <c r="BU86" s="160">
        <f t="shared" si="37"/>
        <v>0</v>
      </c>
      <c r="BV86" s="160">
        <f t="shared" si="37"/>
        <v>0</v>
      </c>
      <c r="BW86" s="160">
        <f t="shared" si="37"/>
        <v>0</v>
      </c>
      <c r="BX86" s="160">
        <f t="shared" si="37"/>
        <v>0</v>
      </c>
      <c r="BY86" s="160">
        <f t="shared" si="37"/>
        <v>0</v>
      </c>
      <c r="BZ86" s="160">
        <f t="shared" si="37"/>
        <v>0</v>
      </c>
      <c r="CA86" s="160">
        <f t="shared" si="37"/>
        <v>0</v>
      </c>
      <c r="CB86" s="160">
        <f t="shared" si="37"/>
        <v>0</v>
      </c>
      <c r="CC86" s="160">
        <f t="shared" si="37"/>
        <v>0</v>
      </c>
      <c r="CD86" s="160">
        <f t="shared" si="37"/>
        <v>0</v>
      </c>
      <c r="CE86" s="160">
        <f t="shared" si="37"/>
        <v>0</v>
      </c>
      <c r="CF86" s="160">
        <f t="shared" si="37"/>
        <v>0</v>
      </c>
      <c r="CG86" s="160">
        <f t="shared" si="37"/>
        <v>0</v>
      </c>
      <c r="CH86" s="160">
        <f t="shared" si="37"/>
        <v>0</v>
      </c>
      <c r="CI86" s="160">
        <f t="shared" si="37"/>
        <v>0</v>
      </c>
      <c r="CJ86" s="160">
        <f t="shared" si="37"/>
        <v>0</v>
      </c>
      <c r="CK86" s="160">
        <f t="shared" si="37"/>
        <v>0</v>
      </c>
      <c r="CL86" s="160">
        <f t="shared" si="37"/>
        <v>0</v>
      </c>
      <c r="CM86" s="160">
        <f t="shared" si="37"/>
        <v>0</v>
      </c>
      <c r="CN86" s="160">
        <f t="shared" si="37"/>
        <v>0</v>
      </c>
      <c r="CO86" s="160">
        <f t="shared" si="37"/>
        <v>0</v>
      </c>
      <c r="CP86" s="160">
        <f t="shared" si="37"/>
        <v>0</v>
      </c>
      <c r="CQ86" s="160">
        <f t="shared" si="37"/>
        <v>0</v>
      </c>
      <c r="CR86" s="160">
        <f aca="true" t="shared" si="38" ref="CR86:DV86">CR87+CR88+CR89+CR90+CR91</f>
        <v>0</v>
      </c>
      <c r="CS86" s="160">
        <f t="shared" si="38"/>
        <v>0</v>
      </c>
      <c r="CT86" s="160">
        <f t="shared" si="38"/>
        <v>0</v>
      </c>
      <c r="CU86" s="160">
        <f t="shared" si="38"/>
        <v>0</v>
      </c>
      <c r="CV86" s="160">
        <f t="shared" si="38"/>
        <v>0</v>
      </c>
      <c r="CW86" s="160">
        <f t="shared" si="38"/>
        <v>0</v>
      </c>
      <c r="CX86" s="160">
        <f t="shared" si="38"/>
        <v>0</v>
      </c>
      <c r="CY86" s="160">
        <f t="shared" si="38"/>
        <v>0</v>
      </c>
      <c r="CZ86" s="160">
        <f t="shared" si="38"/>
        <v>0</v>
      </c>
      <c r="DA86" s="160">
        <f t="shared" si="38"/>
        <v>0</v>
      </c>
      <c r="DB86" s="160">
        <f t="shared" si="38"/>
        <v>0</v>
      </c>
      <c r="DC86" s="160">
        <f t="shared" si="38"/>
        <v>0</v>
      </c>
      <c r="DD86" s="160">
        <f t="shared" si="38"/>
        <v>0</v>
      </c>
      <c r="DE86" s="160">
        <f t="shared" si="38"/>
        <v>0</v>
      </c>
      <c r="DF86" s="160">
        <f t="shared" si="38"/>
        <v>0</v>
      </c>
      <c r="DG86" s="160">
        <f t="shared" si="38"/>
        <v>0</v>
      </c>
      <c r="DH86" s="160">
        <f t="shared" si="38"/>
        <v>0</v>
      </c>
      <c r="DI86" s="160">
        <f t="shared" si="38"/>
        <v>0</v>
      </c>
      <c r="DJ86" s="160">
        <f t="shared" si="38"/>
        <v>0</v>
      </c>
      <c r="DK86" s="160">
        <f t="shared" si="38"/>
        <v>0</v>
      </c>
      <c r="DL86" s="160">
        <f t="shared" si="38"/>
        <v>0</v>
      </c>
      <c r="DM86" s="160">
        <f t="shared" si="38"/>
        <v>0</v>
      </c>
      <c r="DN86" s="160">
        <f t="shared" si="38"/>
        <v>0</v>
      </c>
      <c r="DO86" s="160">
        <f t="shared" si="38"/>
        <v>0</v>
      </c>
      <c r="DP86" s="160">
        <f t="shared" si="38"/>
        <v>0</v>
      </c>
      <c r="DQ86" s="160">
        <f t="shared" si="38"/>
        <v>0</v>
      </c>
      <c r="DR86" s="160">
        <f t="shared" si="38"/>
        <v>0</v>
      </c>
      <c r="DS86" s="160">
        <f t="shared" si="38"/>
        <v>0</v>
      </c>
      <c r="DT86" s="160">
        <f t="shared" si="38"/>
        <v>0</v>
      </c>
      <c r="DU86" s="160">
        <f t="shared" si="38"/>
        <v>0</v>
      </c>
      <c r="DV86" s="160">
        <f t="shared" si="38"/>
        <v>0</v>
      </c>
    </row>
    <row r="87" spans="1:127" ht="14.25" customHeight="1" hidden="1">
      <c r="A87" s="15">
        <v>65</v>
      </c>
      <c r="B87" s="85">
        <f t="shared" si="16"/>
        <v>0</v>
      </c>
      <c r="C87" s="91"/>
      <c r="D87" s="161" t="s">
        <v>514</v>
      </c>
      <c r="E87" s="162"/>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57"/>
    </row>
    <row r="88" spans="1:127" ht="14.25" customHeight="1" hidden="1">
      <c r="A88" s="46">
        <v>66</v>
      </c>
      <c r="B88" s="85">
        <f t="shared" si="16"/>
        <v>0</v>
      </c>
      <c r="C88" s="91"/>
      <c r="D88" s="163" t="s">
        <v>515</v>
      </c>
      <c r="E88" s="164"/>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c r="DI88" s="120"/>
      <c r="DJ88" s="120"/>
      <c r="DK88" s="120"/>
      <c r="DL88" s="120"/>
      <c r="DM88" s="120"/>
      <c r="DN88" s="120"/>
      <c r="DO88" s="120"/>
      <c r="DP88" s="120"/>
      <c r="DQ88" s="120"/>
      <c r="DR88" s="120"/>
      <c r="DS88" s="120"/>
      <c r="DT88" s="120"/>
      <c r="DU88" s="120"/>
      <c r="DV88" s="120"/>
      <c r="DW88" s="157"/>
    </row>
    <row r="89" spans="1:127" ht="14.25" customHeight="1" hidden="1">
      <c r="A89" s="15">
        <v>67</v>
      </c>
      <c r="B89" s="85">
        <f t="shared" si="16"/>
        <v>0</v>
      </c>
      <c r="C89" s="91"/>
      <c r="D89" s="163" t="s">
        <v>516</v>
      </c>
      <c r="E89" s="164"/>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120"/>
      <c r="CP89" s="120"/>
      <c r="CQ89" s="120"/>
      <c r="CR89" s="120"/>
      <c r="CS89" s="120"/>
      <c r="CT89" s="120"/>
      <c r="CU89" s="120"/>
      <c r="CV89" s="120"/>
      <c r="CW89" s="120"/>
      <c r="CX89" s="120"/>
      <c r="CY89" s="120"/>
      <c r="CZ89" s="120"/>
      <c r="DA89" s="120"/>
      <c r="DB89" s="120"/>
      <c r="DC89" s="120"/>
      <c r="DD89" s="120"/>
      <c r="DE89" s="120"/>
      <c r="DF89" s="120"/>
      <c r="DG89" s="120"/>
      <c r="DH89" s="120"/>
      <c r="DI89" s="120"/>
      <c r="DJ89" s="120"/>
      <c r="DK89" s="120"/>
      <c r="DL89" s="120"/>
      <c r="DM89" s="120"/>
      <c r="DN89" s="120"/>
      <c r="DO89" s="120"/>
      <c r="DP89" s="120"/>
      <c r="DQ89" s="120"/>
      <c r="DR89" s="120"/>
      <c r="DS89" s="120"/>
      <c r="DT89" s="120"/>
      <c r="DU89" s="120"/>
      <c r="DV89" s="120"/>
      <c r="DW89" s="157"/>
    </row>
    <row r="90" spans="1:127" ht="14.25" customHeight="1" hidden="1">
      <c r="A90" s="15">
        <v>68</v>
      </c>
      <c r="B90" s="85">
        <f t="shared" si="16"/>
        <v>0</v>
      </c>
      <c r="C90" s="91"/>
      <c r="D90" s="163" t="s">
        <v>517</v>
      </c>
      <c r="E90" s="164"/>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120"/>
      <c r="CP90" s="120"/>
      <c r="CQ90" s="120"/>
      <c r="CR90" s="120"/>
      <c r="CS90" s="120"/>
      <c r="CT90" s="120"/>
      <c r="CU90" s="120"/>
      <c r="CV90" s="120"/>
      <c r="CW90" s="120"/>
      <c r="CX90" s="120"/>
      <c r="CY90" s="120"/>
      <c r="CZ90" s="120"/>
      <c r="DA90" s="120"/>
      <c r="DB90" s="120"/>
      <c r="DC90" s="120"/>
      <c r="DD90" s="120"/>
      <c r="DE90" s="120"/>
      <c r="DF90" s="120"/>
      <c r="DG90" s="120"/>
      <c r="DH90" s="120"/>
      <c r="DI90" s="120"/>
      <c r="DJ90" s="120"/>
      <c r="DK90" s="120"/>
      <c r="DL90" s="120"/>
      <c r="DM90" s="120"/>
      <c r="DN90" s="120"/>
      <c r="DO90" s="120"/>
      <c r="DP90" s="120"/>
      <c r="DQ90" s="120"/>
      <c r="DR90" s="120"/>
      <c r="DS90" s="120"/>
      <c r="DT90" s="120"/>
      <c r="DU90" s="120"/>
      <c r="DV90" s="120"/>
      <c r="DW90" s="157"/>
    </row>
    <row r="91" spans="1:127" ht="14.25" customHeight="1" hidden="1">
      <c r="A91" s="46">
        <v>69</v>
      </c>
      <c r="B91" s="85">
        <f t="shared" si="16"/>
        <v>0</v>
      </c>
      <c r="C91" s="91"/>
      <c r="D91" s="165" t="s">
        <v>518</v>
      </c>
      <c r="E91" s="166"/>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57"/>
    </row>
    <row r="92" spans="1:127" ht="12.75" hidden="1">
      <c r="A92" s="15">
        <v>70</v>
      </c>
      <c r="B92" s="85">
        <f t="shared" si="16"/>
        <v>0</v>
      </c>
      <c r="C92" s="91"/>
      <c r="D92" s="46"/>
      <c r="E92" s="46"/>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8"/>
      <c r="BD92" s="168"/>
      <c r="BE92" s="168"/>
      <c r="BF92" s="168"/>
      <c r="BG92" s="168"/>
      <c r="BH92" s="168"/>
      <c r="BI92" s="168"/>
      <c r="BJ92" s="168"/>
      <c r="BK92" s="168"/>
      <c r="BL92" s="168"/>
      <c r="BM92" s="168"/>
      <c r="BN92" s="168"/>
      <c r="BO92" s="168"/>
      <c r="BP92" s="168"/>
      <c r="BQ92" s="168"/>
      <c r="BR92" s="168"/>
      <c r="BS92" s="168"/>
      <c r="BT92" s="168"/>
      <c r="BU92" s="168"/>
      <c r="BV92" s="168"/>
      <c r="BW92" s="168"/>
      <c r="BX92" s="168"/>
      <c r="BY92" s="168"/>
      <c r="BZ92" s="168"/>
      <c r="CA92" s="168"/>
      <c r="CB92" s="168"/>
      <c r="CC92" s="168"/>
      <c r="CD92" s="168"/>
      <c r="CE92" s="168"/>
      <c r="CF92" s="168"/>
      <c r="CG92" s="168"/>
      <c r="CH92" s="168"/>
      <c r="CI92" s="168"/>
      <c r="CJ92" s="168"/>
      <c r="CK92" s="168"/>
      <c r="CL92" s="168"/>
      <c r="CM92" s="168"/>
      <c r="CN92" s="168"/>
      <c r="CO92" s="168"/>
      <c r="CP92" s="168"/>
      <c r="CQ92" s="168"/>
      <c r="CR92" s="168"/>
      <c r="CS92" s="168"/>
      <c r="CT92" s="168"/>
      <c r="CU92" s="168"/>
      <c r="CV92" s="168"/>
      <c r="CW92" s="168"/>
      <c r="CX92" s="168"/>
      <c r="CY92" s="168"/>
      <c r="CZ92" s="168"/>
      <c r="DA92" s="168"/>
      <c r="DB92" s="168"/>
      <c r="DC92" s="168"/>
      <c r="DD92" s="168"/>
      <c r="DE92" s="168"/>
      <c r="DF92" s="168"/>
      <c r="DG92" s="168"/>
      <c r="DH92" s="168"/>
      <c r="DI92" s="168"/>
      <c r="DJ92" s="168"/>
      <c r="DK92" s="168"/>
      <c r="DL92" s="168"/>
      <c r="DM92" s="168"/>
      <c r="DN92" s="168"/>
      <c r="DO92" s="168"/>
      <c r="DP92" s="168"/>
      <c r="DQ92" s="168"/>
      <c r="DR92" s="168"/>
      <c r="DS92" s="168"/>
      <c r="DT92" s="168"/>
      <c r="DU92" s="168"/>
      <c r="DV92" s="168"/>
      <c r="DW92" s="157"/>
    </row>
    <row r="93" spans="1:127" s="84" customFormat="1" ht="19.5" customHeight="1" hidden="1">
      <c r="A93" s="84">
        <v>71</v>
      </c>
      <c r="B93" s="85">
        <f t="shared" si="16"/>
        <v>0</v>
      </c>
      <c r="C93" s="86"/>
      <c r="D93" s="87" t="s">
        <v>519</v>
      </c>
      <c r="E93" s="88"/>
      <c r="F93" s="159">
        <f aca="true" t="shared" si="39" ref="F93:BQ93">F83-F86</f>
        <v>0</v>
      </c>
      <c r="G93" s="159">
        <f t="shared" si="39"/>
        <v>0</v>
      </c>
      <c r="H93" s="159">
        <f t="shared" si="39"/>
        <v>0</v>
      </c>
      <c r="I93" s="159">
        <f t="shared" si="39"/>
        <v>0</v>
      </c>
      <c r="J93" s="159">
        <f t="shared" si="39"/>
        <v>0</v>
      </c>
      <c r="K93" s="159">
        <f t="shared" si="39"/>
        <v>0</v>
      </c>
      <c r="L93" s="159">
        <f t="shared" si="39"/>
        <v>0</v>
      </c>
      <c r="M93" s="159">
        <f t="shared" si="39"/>
        <v>0</v>
      </c>
      <c r="N93" s="159">
        <f t="shared" si="39"/>
        <v>0</v>
      </c>
      <c r="O93" s="159">
        <f t="shared" si="39"/>
        <v>0</v>
      </c>
      <c r="P93" s="159">
        <f t="shared" si="39"/>
        <v>0</v>
      </c>
      <c r="Q93" s="159">
        <f t="shared" si="39"/>
        <v>0</v>
      </c>
      <c r="R93" s="159">
        <f t="shared" si="39"/>
        <v>0</v>
      </c>
      <c r="S93" s="159">
        <f t="shared" si="39"/>
        <v>0</v>
      </c>
      <c r="T93" s="159">
        <f t="shared" si="39"/>
        <v>0</v>
      </c>
      <c r="U93" s="159">
        <f t="shared" si="39"/>
        <v>0</v>
      </c>
      <c r="V93" s="159">
        <f t="shared" si="39"/>
        <v>0</v>
      </c>
      <c r="W93" s="159">
        <f t="shared" si="39"/>
        <v>0</v>
      </c>
      <c r="X93" s="159">
        <f t="shared" si="39"/>
        <v>0</v>
      </c>
      <c r="Y93" s="159">
        <f t="shared" si="39"/>
        <v>0</v>
      </c>
      <c r="Z93" s="159">
        <f t="shared" si="39"/>
        <v>0</v>
      </c>
      <c r="AA93" s="159">
        <f t="shared" si="39"/>
        <v>0</v>
      </c>
      <c r="AB93" s="159">
        <f t="shared" si="39"/>
        <v>0</v>
      </c>
      <c r="AC93" s="159">
        <f t="shared" si="39"/>
        <v>0</v>
      </c>
      <c r="AD93" s="159">
        <f t="shared" si="39"/>
        <v>0</v>
      </c>
      <c r="AE93" s="159">
        <f t="shared" si="39"/>
        <v>0</v>
      </c>
      <c r="AF93" s="159">
        <f t="shared" si="39"/>
        <v>0</v>
      </c>
      <c r="AG93" s="159">
        <f t="shared" si="39"/>
        <v>0</v>
      </c>
      <c r="AH93" s="159">
        <f t="shared" si="39"/>
        <v>0</v>
      </c>
      <c r="AI93" s="159">
        <f t="shared" si="39"/>
        <v>0</v>
      </c>
      <c r="AJ93" s="159">
        <f t="shared" si="39"/>
        <v>0</v>
      </c>
      <c r="AK93" s="159">
        <f t="shared" si="39"/>
        <v>0</v>
      </c>
      <c r="AL93" s="159">
        <f t="shared" si="39"/>
        <v>0</v>
      </c>
      <c r="AM93" s="159">
        <f t="shared" si="39"/>
        <v>0</v>
      </c>
      <c r="AN93" s="159">
        <f t="shared" si="39"/>
        <v>0</v>
      </c>
      <c r="AO93" s="159">
        <f t="shared" si="39"/>
        <v>0</v>
      </c>
      <c r="AP93" s="159">
        <f t="shared" si="39"/>
        <v>0</v>
      </c>
      <c r="AQ93" s="159">
        <f t="shared" si="39"/>
        <v>0</v>
      </c>
      <c r="AR93" s="159">
        <f t="shared" si="39"/>
        <v>0</v>
      </c>
      <c r="AS93" s="159">
        <f t="shared" si="39"/>
        <v>0</v>
      </c>
      <c r="AT93" s="159">
        <f t="shared" si="39"/>
        <v>0</v>
      </c>
      <c r="AU93" s="159">
        <f t="shared" si="39"/>
        <v>0</v>
      </c>
      <c r="AV93" s="159">
        <f t="shared" si="39"/>
        <v>0</v>
      </c>
      <c r="AW93" s="159">
        <f t="shared" si="39"/>
        <v>0</v>
      </c>
      <c r="AX93" s="159">
        <f t="shared" si="39"/>
        <v>0</v>
      </c>
      <c r="AY93" s="159">
        <f t="shared" si="39"/>
        <v>0</v>
      </c>
      <c r="AZ93" s="159">
        <f t="shared" si="39"/>
        <v>0</v>
      </c>
      <c r="BA93" s="159">
        <f t="shared" si="39"/>
        <v>0</v>
      </c>
      <c r="BB93" s="159">
        <f t="shared" si="39"/>
        <v>0</v>
      </c>
      <c r="BC93" s="159">
        <f t="shared" si="39"/>
        <v>0</v>
      </c>
      <c r="BD93" s="159">
        <f t="shared" si="39"/>
        <v>0</v>
      </c>
      <c r="BE93" s="159">
        <f t="shared" si="39"/>
        <v>0</v>
      </c>
      <c r="BF93" s="159">
        <f t="shared" si="39"/>
        <v>0</v>
      </c>
      <c r="BG93" s="159">
        <f t="shared" si="39"/>
        <v>0</v>
      </c>
      <c r="BH93" s="159">
        <f t="shared" si="39"/>
        <v>0</v>
      </c>
      <c r="BI93" s="159">
        <f t="shared" si="39"/>
        <v>0</v>
      </c>
      <c r="BJ93" s="159">
        <f t="shared" si="39"/>
        <v>0</v>
      </c>
      <c r="BK93" s="159">
        <f t="shared" si="39"/>
        <v>0</v>
      </c>
      <c r="BL93" s="159">
        <f t="shared" si="39"/>
        <v>0</v>
      </c>
      <c r="BM93" s="159">
        <f t="shared" si="39"/>
        <v>0</v>
      </c>
      <c r="BN93" s="159">
        <f t="shared" si="39"/>
        <v>0</v>
      </c>
      <c r="BO93" s="159">
        <f t="shared" si="39"/>
        <v>0</v>
      </c>
      <c r="BP93" s="159">
        <f t="shared" si="39"/>
        <v>0</v>
      </c>
      <c r="BQ93" s="159">
        <f t="shared" si="39"/>
        <v>0</v>
      </c>
      <c r="BR93" s="159">
        <f aca="true" t="shared" si="40" ref="BR93:CQ93">BR83-BR86</f>
        <v>0</v>
      </c>
      <c r="BS93" s="159">
        <f t="shared" si="40"/>
        <v>0</v>
      </c>
      <c r="BT93" s="159">
        <f t="shared" si="40"/>
        <v>0</v>
      </c>
      <c r="BU93" s="159">
        <f t="shared" si="40"/>
        <v>0</v>
      </c>
      <c r="BV93" s="159">
        <f t="shared" si="40"/>
        <v>0</v>
      </c>
      <c r="BW93" s="159">
        <f t="shared" si="40"/>
        <v>0</v>
      </c>
      <c r="BX93" s="159">
        <f t="shared" si="40"/>
        <v>0</v>
      </c>
      <c r="BY93" s="159">
        <f t="shared" si="40"/>
        <v>0</v>
      </c>
      <c r="BZ93" s="159">
        <f t="shared" si="40"/>
        <v>0</v>
      </c>
      <c r="CA93" s="159">
        <f t="shared" si="40"/>
        <v>0</v>
      </c>
      <c r="CB93" s="159">
        <f t="shared" si="40"/>
        <v>0</v>
      </c>
      <c r="CC93" s="159">
        <f t="shared" si="40"/>
        <v>0</v>
      </c>
      <c r="CD93" s="159">
        <f t="shared" si="40"/>
        <v>0</v>
      </c>
      <c r="CE93" s="159">
        <f t="shared" si="40"/>
        <v>0</v>
      </c>
      <c r="CF93" s="159">
        <f t="shared" si="40"/>
        <v>0</v>
      </c>
      <c r="CG93" s="159">
        <f t="shared" si="40"/>
        <v>0</v>
      </c>
      <c r="CH93" s="159">
        <f t="shared" si="40"/>
        <v>0</v>
      </c>
      <c r="CI93" s="159">
        <f t="shared" si="40"/>
        <v>0</v>
      </c>
      <c r="CJ93" s="159">
        <f t="shared" si="40"/>
        <v>0</v>
      </c>
      <c r="CK93" s="159">
        <f t="shared" si="40"/>
        <v>0</v>
      </c>
      <c r="CL93" s="159">
        <f t="shared" si="40"/>
        <v>0</v>
      </c>
      <c r="CM93" s="159">
        <f t="shared" si="40"/>
        <v>0</v>
      </c>
      <c r="CN93" s="159">
        <f t="shared" si="40"/>
        <v>0</v>
      </c>
      <c r="CO93" s="159">
        <f t="shared" si="40"/>
        <v>0</v>
      </c>
      <c r="CP93" s="159">
        <f t="shared" si="40"/>
        <v>0</v>
      </c>
      <c r="CQ93" s="159">
        <f t="shared" si="40"/>
        <v>0</v>
      </c>
      <c r="CR93" s="159">
        <f aca="true" t="shared" si="41" ref="CR93:DV93">CR83-CR86</f>
        <v>0</v>
      </c>
      <c r="CS93" s="159">
        <f t="shared" si="41"/>
        <v>0</v>
      </c>
      <c r="CT93" s="159">
        <f t="shared" si="41"/>
        <v>0</v>
      </c>
      <c r="CU93" s="159">
        <f t="shared" si="41"/>
        <v>0</v>
      </c>
      <c r="CV93" s="159">
        <f t="shared" si="41"/>
        <v>0</v>
      </c>
      <c r="CW93" s="159">
        <f t="shared" si="41"/>
        <v>0</v>
      </c>
      <c r="CX93" s="159">
        <f t="shared" si="41"/>
        <v>0</v>
      </c>
      <c r="CY93" s="159">
        <f t="shared" si="41"/>
        <v>0</v>
      </c>
      <c r="CZ93" s="159">
        <f t="shared" si="41"/>
        <v>0</v>
      </c>
      <c r="DA93" s="159">
        <f t="shared" si="41"/>
        <v>0</v>
      </c>
      <c r="DB93" s="159">
        <f t="shared" si="41"/>
        <v>0</v>
      </c>
      <c r="DC93" s="159">
        <f t="shared" si="41"/>
        <v>0</v>
      </c>
      <c r="DD93" s="159">
        <f t="shared" si="41"/>
        <v>0</v>
      </c>
      <c r="DE93" s="159">
        <f t="shared" si="41"/>
        <v>0</v>
      </c>
      <c r="DF93" s="159">
        <f t="shared" si="41"/>
        <v>0</v>
      </c>
      <c r="DG93" s="159">
        <f t="shared" si="41"/>
        <v>0</v>
      </c>
      <c r="DH93" s="159">
        <f t="shared" si="41"/>
        <v>0</v>
      </c>
      <c r="DI93" s="159">
        <f t="shared" si="41"/>
        <v>0</v>
      </c>
      <c r="DJ93" s="159">
        <f t="shared" si="41"/>
        <v>0</v>
      </c>
      <c r="DK93" s="159">
        <f t="shared" si="41"/>
        <v>0</v>
      </c>
      <c r="DL93" s="159">
        <f t="shared" si="41"/>
        <v>0</v>
      </c>
      <c r="DM93" s="159">
        <f t="shared" si="41"/>
        <v>0</v>
      </c>
      <c r="DN93" s="159">
        <f t="shared" si="41"/>
        <v>0</v>
      </c>
      <c r="DO93" s="159">
        <f t="shared" si="41"/>
        <v>0</v>
      </c>
      <c r="DP93" s="159">
        <f t="shared" si="41"/>
        <v>0</v>
      </c>
      <c r="DQ93" s="159">
        <f t="shared" si="41"/>
        <v>0</v>
      </c>
      <c r="DR93" s="159">
        <f t="shared" si="41"/>
        <v>0</v>
      </c>
      <c r="DS93" s="159">
        <f t="shared" si="41"/>
        <v>0</v>
      </c>
      <c r="DT93" s="159">
        <f t="shared" si="41"/>
        <v>0</v>
      </c>
      <c r="DU93" s="159">
        <f t="shared" si="41"/>
        <v>0</v>
      </c>
      <c r="DV93" s="159">
        <f t="shared" si="41"/>
        <v>0</v>
      </c>
      <c r="DW93" s="169">
        <f>SUM(F93:DV93)</f>
        <v>0</v>
      </c>
    </row>
    <row r="94" spans="1:127" ht="12.75" hidden="1">
      <c r="A94" s="46">
        <v>72</v>
      </c>
      <c r="B94" s="170">
        <f t="shared" si="16"/>
        <v>0.02</v>
      </c>
      <c r="C94" s="171"/>
      <c r="D94" s="172" t="s">
        <v>520</v>
      </c>
      <c r="E94" s="162"/>
      <c r="F94" s="173">
        <f>alapadatok!$J26</f>
        <v>0.02</v>
      </c>
      <c r="G94" s="173">
        <f>alapadatok!$J27</f>
        <v>0.02</v>
      </c>
      <c r="H94" s="173">
        <f>alapadatok!$J28</f>
        <v>0.02</v>
      </c>
      <c r="I94" s="173">
        <f>alapadatok!$J29</f>
        <v>0.02</v>
      </c>
      <c r="J94" s="173">
        <f>alapadatok!$J30</f>
        <v>0.02</v>
      </c>
      <c r="K94" s="173">
        <f>alapadatok!$J31</f>
        <v>0.02</v>
      </c>
      <c r="L94" s="173">
        <f>alapadatok!$J32</f>
        <v>0.02</v>
      </c>
      <c r="M94" s="173">
        <f>alapadatok!$J33</f>
        <v>0.02</v>
      </c>
      <c r="N94" s="173">
        <f>alapadatok!$J34</f>
        <v>0.02</v>
      </c>
      <c r="O94" s="173">
        <f>alapadatok!$J35</f>
        <v>0.02</v>
      </c>
      <c r="P94" s="173">
        <f>alapadatok!$J36</f>
        <v>0.02</v>
      </c>
      <c r="Q94" s="173">
        <f>alapadatok!$J37</f>
        <v>0.02</v>
      </c>
      <c r="R94" s="173">
        <f>alapadatok!$J38</f>
        <v>0.02</v>
      </c>
      <c r="S94" s="173">
        <f>alapadatok!$J39</f>
        <v>0.02</v>
      </c>
      <c r="T94" s="173">
        <f>alapadatok!$J40</f>
        <v>0.02</v>
      </c>
      <c r="U94" s="173">
        <f>alapadatok!$J41</f>
        <v>0.02</v>
      </c>
      <c r="V94" s="173">
        <f>alapadatok!$J42</f>
        <v>0.02</v>
      </c>
      <c r="W94" s="173">
        <f>alapadatok!$J43</f>
        <v>0.02</v>
      </c>
      <c r="X94" s="173">
        <f>alapadatok!$J44</f>
        <v>0.02</v>
      </c>
      <c r="Y94" s="173">
        <f>alapadatok!$J45</f>
        <v>0.02</v>
      </c>
      <c r="Z94" s="173">
        <f>alapadatok!$J46</f>
        <v>0.02</v>
      </c>
      <c r="AA94" s="173">
        <f>alapadatok!$J47</f>
        <v>0.02</v>
      </c>
      <c r="AB94" s="173">
        <f>alapadatok!$J48</f>
        <v>0.02</v>
      </c>
      <c r="AC94" s="173">
        <f>alapadatok!$J49</f>
        <v>0.02</v>
      </c>
      <c r="AD94" s="173">
        <f>alapadatok!$J50</f>
        <v>0.02</v>
      </c>
      <c r="AE94" s="173">
        <f>alapadatok!$J51</f>
        <v>0.02</v>
      </c>
      <c r="AF94" s="173">
        <f>alapadatok!$J52</f>
        <v>0.02</v>
      </c>
      <c r="AG94" s="173">
        <f>alapadatok!$J53</f>
        <v>0.02</v>
      </c>
      <c r="AH94" s="173">
        <f>alapadatok!$J54</f>
        <v>0.02</v>
      </c>
      <c r="AI94" s="173">
        <f>alapadatok!$J55</f>
        <v>0.02</v>
      </c>
      <c r="AJ94" s="173">
        <f>alapadatok!$J56</f>
        <v>0.02</v>
      </c>
      <c r="AK94" s="173">
        <f>alapadatok!$J57</f>
        <v>0.02</v>
      </c>
      <c r="AL94" s="173">
        <f>alapadatok!$J58</f>
        <v>0.02</v>
      </c>
      <c r="AM94" s="173">
        <f>alapadatok!$J59</f>
        <v>0.02</v>
      </c>
      <c r="AN94" s="173">
        <f>alapadatok!$J60</f>
        <v>0.02</v>
      </c>
      <c r="AO94" s="173">
        <f>alapadatok!$J61</f>
        <v>0.02</v>
      </c>
      <c r="AP94" s="173">
        <f>alapadatok!$J62</f>
        <v>0.02</v>
      </c>
      <c r="AQ94" s="173">
        <f>alapadatok!$J63</f>
        <v>0.02</v>
      </c>
      <c r="AR94" s="173">
        <f>alapadatok!$J64</f>
        <v>0.02</v>
      </c>
      <c r="AS94" s="173">
        <f>alapadatok!$J65</f>
        <v>0.02</v>
      </c>
      <c r="AT94" s="173">
        <f>alapadatok!$J66</f>
        <v>0.02</v>
      </c>
      <c r="AU94" s="173">
        <f>alapadatok!$J67</f>
        <v>0.02</v>
      </c>
      <c r="AV94" s="173">
        <f>alapadatok!$J68</f>
        <v>0.02</v>
      </c>
      <c r="AW94" s="173">
        <f>alapadatok!$J69</f>
        <v>0.02</v>
      </c>
      <c r="AX94" s="173">
        <f>alapadatok!$J70</f>
        <v>0.02</v>
      </c>
      <c r="AY94" s="173">
        <f>alapadatok!$J71</f>
        <v>0.02</v>
      </c>
      <c r="AZ94" s="173">
        <f>alapadatok!$J72</f>
        <v>0.02</v>
      </c>
      <c r="BA94" s="173">
        <f>alapadatok!$J73</f>
        <v>0.02</v>
      </c>
      <c r="BB94" s="173">
        <f>alapadatok!$J74</f>
        <v>0.02</v>
      </c>
      <c r="BC94" s="173">
        <f>alapadatok!$J75</f>
        <v>0.02</v>
      </c>
      <c r="BD94" s="173">
        <f>alapadatok!$J76</f>
        <v>0.02</v>
      </c>
      <c r="BE94" s="173">
        <f>alapadatok!$J77</f>
        <v>0.02</v>
      </c>
      <c r="BF94" s="173">
        <f>alapadatok!$J78</f>
        <v>0.02</v>
      </c>
      <c r="BG94" s="173">
        <f>alapadatok!$J79</f>
        <v>0.02</v>
      </c>
      <c r="BH94" s="173">
        <f>alapadatok!$J80</f>
        <v>0.02</v>
      </c>
      <c r="BI94" s="173">
        <f>alapadatok!$J81</f>
        <v>0.02</v>
      </c>
      <c r="BJ94" s="173">
        <f>alapadatok!$J82</f>
        <v>0.02</v>
      </c>
      <c r="BK94" s="173">
        <f>alapadatok!$J83</f>
        <v>0.02</v>
      </c>
      <c r="BL94" s="173">
        <f>alapadatok!$J84</f>
        <v>0.02</v>
      </c>
      <c r="BM94" s="173">
        <f>alapadatok!$J85</f>
        <v>0.02</v>
      </c>
      <c r="BN94" s="173">
        <f>alapadatok!$J96</f>
        <v>0.02</v>
      </c>
      <c r="BO94" s="173">
        <f>alapadatok!$J87</f>
        <v>0.02</v>
      </c>
      <c r="BP94" s="173">
        <f>alapadatok!$J88</f>
        <v>0.02</v>
      </c>
      <c r="BQ94" s="173">
        <f>alapadatok!$J89</f>
        <v>0.02</v>
      </c>
      <c r="BR94" s="173">
        <f>alapadatok!$J90</f>
        <v>0.02</v>
      </c>
      <c r="BS94" s="173">
        <f>alapadatok!$J91</f>
        <v>0.02</v>
      </c>
      <c r="BT94" s="173">
        <f>alapadatok!$J92</f>
        <v>0.02</v>
      </c>
      <c r="BU94" s="173">
        <f>alapadatok!$J93</f>
        <v>0.02</v>
      </c>
      <c r="BV94" s="173">
        <f>alapadatok!$J94</f>
        <v>0.02</v>
      </c>
      <c r="BW94" s="173">
        <f>alapadatok!$J95</f>
        <v>0.02</v>
      </c>
      <c r="BX94" s="173">
        <f>alapadatok!$J96</f>
        <v>0.02</v>
      </c>
      <c r="BY94" s="173">
        <f>alapadatok!$J97</f>
        <v>0.02</v>
      </c>
      <c r="BZ94" s="173">
        <f>alapadatok!$J98</f>
        <v>0.02</v>
      </c>
      <c r="CA94" s="173">
        <f>alapadatok!$J99</f>
        <v>0.02</v>
      </c>
      <c r="CB94" s="173">
        <f>alapadatok!$J100</f>
        <v>0.02</v>
      </c>
      <c r="CC94" s="173">
        <f>alapadatok!$J101</f>
        <v>0.02</v>
      </c>
      <c r="CD94" s="173">
        <f>alapadatok!$J102</f>
        <v>0.02</v>
      </c>
      <c r="CE94" s="173">
        <f>alapadatok!$J103</f>
        <v>0.02</v>
      </c>
      <c r="CF94" s="173">
        <f>alapadatok!$J104</f>
        <v>0.02</v>
      </c>
      <c r="CG94" s="173">
        <f>alapadatok!$J105</f>
        <v>0.02</v>
      </c>
      <c r="CH94" s="173">
        <f>alapadatok!$J106</f>
        <v>0.02</v>
      </c>
      <c r="CI94" s="173">
        <f>alapadatok!$J107</f>
        <v>0.02</v>
      </c>
      <c r="CJ94" s="173">
        <f>alapadatok!$J108</f>
        <v>0.02</v>
      </c>
      <c r="CK94" s="173">
        <f>alapadatok!$J109</f>
        <v>0.02</v>
      </c>
      <c r="CL94" s="173">
        <f>alapadatok!$J110</f>
        <v>0.02</v>
      </c>
      <c r="CM94" s="173">
        <f>alapadatok!$J111</f>
        <v>0.02</v>
      </c>
      <c r="CN94" s="173">
        <f>alapadatok!$J112</f>
        <v>0.02</v>
      </c>
      <c r="CO94" s="173">
        <f>alapadatok!$J113</f>
        <v>0.02</v>
      </c>
      <c r="CP94" s="173">
        <f>alapadatok!$J114</f>
        <v>0.02</v>
      </c>
      <c r="CQ94" s="173">
        <f>alapadatok!$J115</f>
        <v>0.02</v>
      </c>
      <c r="CR94" s="173">
        <f>alapadatok!$J116</f>
        <v>0.02</v>
      </c>
      <c r="CS94" s="173">
        <f>alapadatok!$J117</f>
        <v>0.02</v>
      </c>
      <c r="CT94" s="173">
        <f>alapadatok!$J118</f>
        <v>0.02</v>
      </c>
      <c r="CU94" s="173">
        <f>alapadatok!$J119</f>
        <v>0.02</v>
      </c>
      <c r="CV94" s="173">
        <f>alapadatok!$J120</f>
        <v>0.02</v>
      </c>
      <c r="CW94" s="173">
        <f>alapadatok!$J121</f>
        <v>0.02</v>
      </c>
      <c r="CX94" s="173">
        <f>alapadatok!$J122</f>
        <v>0.02</v>
      </c>
      <c r="CY94" s="173">
        <f>alapadatok!$J123</f>
        <v>0.02</v>
      </c>
      <c r="CZ94" s="173">
        <f>alapadatok!$J124</f>
        <v>0.02</v>
      </c>
      <c r="DA94" s="173">
        <f>alapadatok!$J125</f>
        <v>0.02</v>
      </c>
      <c r="DB94" s="173">
        <f>alapadatok!$J126</f>
        <v>0.02</v>
      </c>
      <c r="DC94" s="173">
        <f>alapadatok!$J127</f>
        <v>0.02</v>
      </c>
      <c r="DD94" s="173">
        <f>alapadatok!$J128</f>
        <v>0.02</v>
      </c>
      <c r="DE94" s="173">
        <f>alapadatok!$J129</f>
        <v>0.02</v>
      </c>
      <c r="DF94" s="173">
        <f>alapadatok!$J130</f>
        <v>0.02</v>
      </c>
      <c r="DG94" s="173">
        <f>alapadatok!$J131</f>
        <v>0.02</v>
      </c>
      <c r="DH94" s="173">
        <f>alapadatok!$J132</f>
        <v>0.02</v>
      </c>
      <c r="DI94" s="173">
        <f>alapadatok!$J133</f>
        <v>0.02</v>
      </c>
      <c r="DJ94" s="173">
        <f>alapadatok!$J134</f>
        <v>0.02</v>
      </c>
      <c r="DK94" s="173">
        <f>alapadatok!$J135</f>
        <v>0.02</v>
      </c>
      <c r="DL94" s="173">
        <f>alapadatok!$J136</f>
        <v>0.02</v>
      </c>
      <c r="DM94" s="173">
        <f>alapadatok!$J137</f>
        <v>0.02</v>
      </c>
      <c r="DN94" s="173">
        <f>alapadatok!$J138</f>
        <v>0.02</v>
      </c>
      <c r="DO94" s="173">
        <f>alapadatok!$J139</f>
        <v>0.02</v>
      </c>
      <c r="DP94" s="173">
        <f>alapadatok!$J140</f>
        <v>0.02</v>
      </c>
      <c r="DQ94" s="173">
        <f>alapadatok!$J141</f>
        <v>0.02</v>
      </c>
      <c r="DR94" s="173">
        <f>alapadatok!$J142</f>
        <v>0.02</v>
      </c>
      <c r="DS94" s="173">
        <f>alapadatok!$J143</f>
        <v>0.02</v>
      </c>
      <c r="DT94" s="173">
        <f>alapadatok!$J144</f>
        <v>0.02</v>
      </c>
      <c r="DU94" s="173">
        <f>alapadatok!$J145</f>
        <v>0.02</v>
      </c>
      <c r="DV94" s="173">
        <f>alapadatok!$J146</f>
        <v>0.02</v>
      </c>
      <c r="DW94" s="174"/>
    </row>
    <row r="95" spans="1:127" ht="12.75" hidden="1">
      <c r="A95" s="15">
        <v>73</v>
      </c>
      <c r="B95" s="85">
        <f t="shared" si="16"/>
        <v>0</v>
      </c>
      <c r="C95" s="91"/>
      <c r="D95" s="175" t="s">
        <v>521</v>
      </c>
      <c r="E95" s="164"/>
      <c r="F95" s="176">
        <f>ROUND((F93*F94),0)</f>
        <v>0</v>
      </c>
      <c r="G95" s="176">
        <f aca="true" t="shared" si="42" ref="G95:Z95">ROUND((G93*G94),0)</f>
        <v>0</v>
      </c>
      <c r="H95" s="176">
        <f t="shared" si="42"/>
        <v>0</v>
      </c>
      <c r="I95" s="176">
        <f t="shared" si="42"/>
        <v>0</v>
      </c>
      <c r="J95" s="176">
        <f t="shared" si="42"/>
        <v>0</v>
      </c>
      <c r="K95" s="176">
        <f t="shared" si="42"/>
        <v>0</v>
      </c>
      <c r="L95" s="176">
        <f t="shared" si="42"/>
        <v>0</v>
      </c>
      <c r="M95" s="176">
        <f t="shared" si="42"/>
        <v>0</v>
      </c>
      <c r="N95" s="176">
        <f t="shared" si="42"/>
        <v>0</v>
      </c>
      <c r="O95" s="176">
        <f t="shared" si="42"/>
        <v>0</v>
      </c>
      <c r="P95" s="176">
        <f t="shared" si="42"/>
        <v>0</v>
      </c>
      <c r="Q95" s="176">
        <f t="shared" si="42"/>
        <v>0</v>
      </c>
      <c r="R95" s="176">
        <f t="shared" si="42"/>
        <v>0</v>
      </c>
      <c r="S95" s="176">
        <f t="shared" si="42"/>
        <v>0</v>
      </c>
      <c r="T95" s="176">
        <f t="shared" si="42"/>
        <v>0</v>
      </c>
      <c r="U95" s="176">
        <f t="shared" si="42"/>
        <v>0</v>
      </c>
      <c r="V95" s="176">
        <f t="shared" si="42"/>
        <v>0</v>
      </c>
      <c r="W95" s="176">
        <f t="shared" si="42"/>
        <v>0</v>
      </c>
      <c r="X95" s="176">
        <f t="shared" si="42"/>
        <v>0</v>
      </c>
      <c r="Y95" s="176">
        <f t="shared" si="42"/>
        <v>0</v>
      </c>
      <c r="Z95" s="177">
        <f t="shared" si="42"/>
        <v>0</v>
      </c>
      <c r="AA95" s="177">
        <f aca="true" t="shared" si="43" ref="AA95:AI95">ROUND((AA93*AA94),0)</f>
        <v>0</v>
      </c>
      <c r="AB95" s="177">
        <f t="shared" si="43"/>
        <v>0</v>
      </c>
      <c r="AC95" s="177">
        <f t="shared" si="43"/>
        <v>0</v>
      </c>
      <c r="AD95" s="177">
        <f t="shared" si="43"/>
        <v>0</v>
      </c>
      <c r="AE95" s="177">
        <f t="shared" si="43"/>
        <v>0</v>
      </c>
      <c r="AF95" s="177">
        <f t="shared" si="43"/>
        <v>0</v>
      </c>
      <c r="AG95" s="177">
        <f t="shared" si="43"/>
        <v>0</v>
      </c>
      <c r="AH95" s="177">
        <f t="shared" si="43"/>
        <v>0</v>
      </c>
      <c r="AI95" s="177">
        <f t="shared" si="43"/>
        <v>0</v>
      </c>
      <c r="AJ95" s="177">
        <f aca="true" t="shared" si="44" ref="AJ95:BO95">ROUND((AJ93*AJ94),0)</f>
        <v>0</v>
      </c>
      <c r="AK95" s="177">
        <f t="shared" si="44"/>
        <v>0</v>
      </c>
      <c r="AL95" s="177">
        <f t="shared" si="44"/>
        <v>0</v>
      </c>
      <c r="AM95" s="177">
        <f t="shared" si="44"/>
        <v>0</v>
      </c>
      <c r="AN95" s="177">
        <f t="shared" si="44"/>
        <v>0</v>
      </c>
      <c r="AO95" s="177">
        <f t="shared" si="44"/>
        <v>0</v>
      </c>
      <c r="AP95" s="177">
        <f t="shared" si="44"/>
        <v>0</v>
      </c>
      <c r="AQ95" s="177">
        <f t="shared" si="44"/>
        <v>0</v>
      </c>
      <c r="AR95" s="177">
        <f t="shared" si="44"/>
        <v>0</v>
      </c>
      <c r="AS95" s="177">
        <f t="shared" si="44"/>
        <v>0</v>
      </c>
      <c r="AT95" s="177">
        <f t="shared" si="44"/>
        <v>0</v>
      </c>
      <c r="AU95" s="177">
        <f t="shared" si="44"/>
        <v>0</v>
      </c>
      <c r="AV95" s="177">
        <f t="shared" si="44"/>
        <v>0</v>
      </c>
      <c r="AW95" s="177">
        <f t="shared" si="44"/>
        <v>0</v>
      </c>
      <c r="AX95" s="177">
        <f t="shared" si="44"/>
        <v>0</v>
      </c>
      <c r="AY95" s="177">
        <f t="shared" si="44"/>
        <v>0</v>
      </c>
      <c r="AZ95" s="177">
        <f t="shared" si="44"/>
        <v>0</v>
      </c>
      <c r="BA95" s="177">
        <f t="shared" si="44"/>
        <v>0</v>
      </c>
      <c r="BB95" s="177">
        <f t="shared" si="44"/>
        <v>0</v>
      </c>
      <c r="BC95" s="177">
        <f t="shared" si="44"/>
        <v>0</v>
      </c>
      <c r="BD95" s="177">
        <f t="shared" si="44"/>
        <v>0</v>
      </c>
      <c r="BE95" s="177">
        <f t="shared" si="44"/>
        <v>0</v>
      </c>
      <c r="BF95" s="177">
        <f t="shared" si="44"/>
        <v>0</v>
      </c>
      <c r="BG95" s="177">
        <f t="shared" si="44"/>
        <v>0</v>
      </c>
      <c r="BH95" s="177">
        <f t="shared" si="44"/>
        <v>0</v>
      </c>
      <c r="BI95" s="177">
        <f t="shared" si="44"/>
        <v>0</v>
      </c>
      <c r="BJ95" s="177">
        <f t="shared" si="44"/>
        <v>0</v>
      </c>
      <c r="BK95" s="177">
        <f t="shared" si="44"/>
        <v>0</v>
      </c>
      <c r="BL95" s="177">
        <f t="shared" si="44"/>
        <v>0</v>
      </c>
      <c r="BM95" s="177">
        <f t="shared" si="44"/>
        <v>0</v>
      </c>
      <c r="BN95" s="177">
        <f t="shared" si="44"/>
        <v>0</v>
      </c>
      <c r="BO95" s="177">
        <f t="shared" si="44"/>
        <v>0</v>
      </c>
      <c r="BP95" s="177">
        <f aca="true" t="shared" si="45" ref="BP95:CQ95">ROUND((BP93*BP94),0)</f>
        <v>0</v>
      </c>
      <c r="BQ95" s="177">
        <f t="shared" si="45"/>
        <v>0</v>
      </c>
      <c r="BR95" s="177">
        <f t="shared" si="45"/>
        <v>0</v>
      </c>
      <c r="BS95" s="177">
        <f t="shared" si="45"/>
        <v>0</v>
      </c>
      <c r="BT95" s="177">
        <f t="shared" si="45"/>
        <v>0</v>
      </c>
      <c r="BU95" s="177">
        <f t="shared" si="45"/>
        <v>0</v>
      </c>
      <c r="BV95" s="177">
        <f t="shared" si="45"/>
        <v>0</v>
      </c>
      <c r="BW95" s="177">
        <f t="shared" si="45"/>
        <v>0</v>
      </c>
      <c r="BX95" s="177">
        <f t="shared" si="45"/>
        <v>0</v>
      </c>
      <c r="BY95" s="177">
        <f t="shared" si="45"/>
        <v>0</v>
      </c>
      <c r="BZ95" s="177">
        <f t="shared" si="45"/>
        <v>0</v>
      </c>
      <c r="CA95" s="177">
        <f t="shared" si="45"/>
        <v>0</v>
      </c>
      <c r="CB95" s="177">
        <f t="shared" si="45"/>
        <v>0</v>
      </c>
      <c r="CC95" s="177">
        <f t="shared" si="45"/>
        <v>0</v>
      </c>
      <c r="CD95" s="177">
        <f t="shared" si="45"/>
        <v>0</v>
      </c>
      <c r="CE95" s="177">
        <f t="shared" si="45"/>
        <v>0</v>
      </c>
      <c r="CF95" s="177">
        <f t="shared" si="45"/>
        <v>0</v>
      </c>
      <c r="CG95" s="177">
        <f t="shared" si="45"/>
        <v>0</v>
      </c>
      <c r="CH95" s="177">
        <f t="shared" si="45"/>
        <v>0</v>
      </c>
      <c r="CI95" s="177">
        <f t="shared" si="45"/>
        <v>0</v>
      </c>
      <c r="CJ95" s="177">
        <f t="shared" si="45"/>
        <v>0</v>
      </c>
      <c r="CK95" s="177">
        <f t="shared" si="45"/>
        <v>0</v>
      </c>
      <c r="CL95" s="177">
        <f t="shared" si="45"/>
        <v>0</v>
      </c>
      <c r="CM95" s="177">
        <f t="shared" si="45"/>
        <v>0</v>
      </c>
      <c r="CN95" s="177">
        <f t="shared" si="45"/>
        <v>0</v>
      </c>
      <c r="CO95" s="177">
        <f t="shared" si="45"/>
        <v>0</v>
      </c>
      <c r="CP95" s="177">
        <f t="shared" si="45"/>
        <v>0</v>
      </c>
      <c r="CQ95" s="177">
        <f t="shared" si="45"/>
        <v>0</v>
      </c>
      <c r="CR95" s="177">
        <f aca="true" t="shared" si="46" ref="CR95:DV95">ROUND((CR93*CR94),0)</f>
        <v>0</v>
      </c>
      <c r="CS95" s="177">
        <f t="shared" si="46"/>
        <v>0</v>
      </c>
      <c r="CT95" s="177">
        <f t="shared" si="46"/>
        <v>0</v>
      </c>
      <c r="CU95" s="177">
        <f t="shared" si="46"/>
        <v>0</v>
      </c>
      <c r="CV95" s="177">
        <f t="shared" si="46"/>
        <v>0</v>
      </c>
      <c r="CW95" s="177">
        <f t="shared" si="46"/>
        <v>0</v>
      </c>
      <c r="CX95" s="177">
        <f t="shared" si="46"/>
        <v>0</v>
      </c>
      <c r="CY95" s="177">
        <f t="shared" si="46"/>
        <v>0</v>
      </c>
      <c r="CZ95" s="177">
        <f t="shared" si="46"/>
        <v>0</v>
      </c>
      <c r="DA95" s="177">
        <f t="shared" si="46"/>
        <v>0</v>
      </c>
      <c r="DB95" s="177">
        <f t="shared" si="46"/>
        <v>0</v>
      </c>
      <c r="DC95" s="177">
        <f t="shared" si="46"/>
        <v>0</v>
      </c>
      <c r="DD95" s="177">
        <f t="shared" si="46"/>
        <v>0</v>
      </c>
      <c r="DE95" s="177">
        <f t="shared" si="46"/>
        <v>0</v>
      </c>
      <c r="DF95" s="177">
        <f t="shared" si="46"/>
        <v>0</v>
      </c>
      <c r="DG95" s="177">
        <f t="shared" si="46"/>
        <v>0</v>
      </c>
      <c r="DH95" s="177">
        <f t="shared" si="46"/>
        <v>0</v>
      </c>
      <c r="DI95" s="177">
        <f t="shared" si="46"/>
        <v>0</v>
      </c>
      <c r="DJ95" s="177">
        <f t="shared" si="46"/>
        <v>0</v>
      </c>
      <c r="DK95" s="177">
        <f t="shared" si="46"/>
        <v>0</v>
      </c>
      <c r="DL95" s="177">
        <f t="shared" si="46"/>
        <v>0</v>
      </c>
      <c r="DM95" s="177">
        <f t="shared" si="46"/>
        <v>0</v>
      </c>
      <c r="DN95" s="177">
        <f t="shared" si="46"/>
        <v>0</v>
      </c>
      <c r="DO95" s="177">
        <f t="shared" si="46"/>
        <v>0</v>
      </c>
      <c r="DP95" s="177">
        <f t="shared" si="46"/>
        <v>0</v>
      </c>
      <c r="DQ95" s="177">
        <f t="shared" si="46"/>
        <v>0</v>
      </c>
      <c r="DR95" s="177">
        <f t="shared" si="46"/>
        <v>0</v>
      </c>
      <c r="DS95" s="177">
        <f t="shared" si="46"/>
        <v>0</v>
      </c>
      <c r="DT95" s="177">
        <f t="shared" si="46"/>
        <v>0</v>
      </c>
      <c r="DU95" s="177">
        <f t="shared" si="46"/>
        <v>0</v>
      </c>
      <c r="DV95" s="177">
        <f t="shared" si="46"/>
        <v>0</v>
      </c>
      <c r="DW95" s="178">
        <f>SUM(F95:DV95)</f>
        <v>0</v>
      </c>
    </row>
    <row r="96" spans="1:127" ht="12.75" hidden="1">
      <c r="A96" s="15">
        <v>74</v>
      </c>
      <c r="B96" s="85">
        <f t="shared" si="16"/>
        <v>0</v>
      </c>
      <c r="C96" s="91"/>
      <c r="D96" s="179" t="s">
        <v>522</v>
      </c>
      <c r="E96" s="180"/>
      <c r="F96" s="181">
        <f>F97+F98+F99+F100</f>
        <v>0</v>
      </c>
      <c r="G96" s="181">
        <f aca="true" t="shared" si="47" ref="G96:DV96">G97+G98+G99+G100</f>
        <v>0</v>
      </c>
      <c r="H96" s="181">
        <f t="shared" si="47"/>
        <v>0</v>
      </c>
      <c r="I96" s="181">
        <f t="shared" si="47"/>
        <v>0</v>
      </c>
      <c r="J96" s="181">
        <f t="shared" si="47"/>
        <v>0</v>
      </c>
      <c r="K96" s="181">
        <f t="shared" si="47"/>
        <v>0</v>
      </c>
      <c r="L96" s="181">
        <f t="shared" si="47"/>
        <v>0</v>
      </c>
      <c r="M96" s="181">
        <f t="shared" si="47"/>
        <v>0</v>
      </c>
      <c r="N96" s="181">
        <f t="shared" si="47"/>
        <v>0</v>
      </c>
      <c r="O96" s="181">
        <f t="shared" si="47"/>
        <v>0</v>
      </c>
      <c r="P96" s="181">
        <f t="shared" si="47"/>
        <v>0</v>
      </c>
      <c r="Q96" s="181">
        <f t="shared" si="47"/>
        <v>0</v>
      </c>
      <c r="R96" s="181">
        <f t="shared" si="47"/>
        <v>0</v>
      </c>
      <c r="S96" s="181">
        <f t="shared" si="47"/>
        <v>0</v>
      </c>
      <c r="T96" s="181">
        <f t="shared" si="47"/>
        <v>0</v>
      </c>
      <c r="U96" s="181">
        <f t="shared" si="47"/>
        <v>0</v>
      </c>
      <c r="V96" s="181">
        <f t="shared" si="47"/>
        <v>0</v>
      </c>
      <c r="W96" s="181">
        <f t="shared" si="47"/>
        <v>0</v>
      </c>
      <c r="X96" s="181">
        <f t="shared" si="47"/>
        <v>0</v>
      </c>
      <c r="Y96" s="181">
        <f t="shared" si="47"/>
        <v>0</v>
      </c>
      <c r="Z96" s="181">
        <f t="shared" si="47"/>
        <v>0</v>
      </c>
      <c r="AA96" s="181">
        <f t="shared" si="47"/>
        <v>0</v>
      </c>
      <c r="AB96" s="181">
        <f t="shared" si="47"/>
        <v>0</v>
      </c>
      <c r="AC96" s="181">
        <f t="shared" si="47"/>
        <v>0</v>
      </c>
      <c r="AD96" s="181">
        <f t="shared" si="47"/>
        <v>0</v>
      </c>
      <c r="AE96" s="181">
        <f t="shared" si="47"/>
        <v>0</v>
      </c>
      <c r="AF96" s="181">
        <f t="shared" si="47"/>
        <v>0</v>
      </c>
      <c r="AG96" s="181">
        <f t="shared" si="47"/>
        <v>0</v>
      </c>
      <c r="AH96" s="181">
        <f t="shared" si="47"/>
        <v>0</v>
      </c>
      <c r="AI96" s="181">
        <f t="shared" si="47"/>
        <v>0</v>
      </c>
      <c r="AJ96" s="181">
        <f aca="true" t="shared" si="48" ref="AJ96:CP96">AJ97+AJ98+AJ99+AJ100</f>
        <v>0</v>
      </c>
      <c r="AK96" s="181">
        <f t="shared" si="48"/>
        <v>0</v>
      </c>
      <c r="AL96" s="181">
        <f t="shared" si="48"/>
        <v>0</v>
      </c>
      <c r="AM96" s="181">
        <f t="shared" si="48"/>
        <v>0</v>
      </c>
      <c r="AN96" s="181">
        <f t="shared" si="48"/>
        <v>0</v>
      </c>
      <c r="AO96" s="181">
        <f t="shared" si="48"/>
        <v>0</v>
      </c>
      <c r="AP96" s="181">
        <f t="shared" si="48"/>
        <v>0</v>
      </c>
      <c r="AQ96" s="181">
        <f t="shared" si="48"/>
        <v>0</v>
      </c>
      <c r="AR96" s="181">
        <f t="shared" si="48"/>
        <v>0</v>
      </c>
      <c r="AS96" s="181">
        <f t="shared" si="48"/>
        <v>0</v>
      </c>
      <c r="AT96" s="181">
        <f t="shared" si="48"/>
        <v>0</v>
      </c>
      <c r="AU96" s="181">
        <f t="shared" si="48"/>
        <v>0</v>
      </c>
      <c r="AV96" s="181">
        <f t="shared" si="48"/>
        <v>0</v>
      </c>
      <c r="AW96" s="181">
        <f t="shared" si="48"/>
        <v>0</v>
      </c>
      <c r="AX96" s="181">
        <f t="shared" si="48"/>
        <v>0</v>
      </c>
      <c r="AY96" s="181">
        <f t="shared" si="48"/>
        <v>0</v>
      </c>
      <c r="AZ96" s="181">
        <f t="shared" si="48"/>
        <v>0</v>
      </c>
      <c r="BA96" s="181">
        <f t="shared" si="48"/>
        <v>0</v>
      </c>
      <c r="BB96" s="181">
        <f t="shared" si="48"/>
        <v>0</v>
      </c>
      <c r="BC96" s="181">
        <f t="shared" si="48"/>
        <v>0</v>
      </c>
      <c r="BD96" s="181">
        <f t="shared" si="48"/>
        <v>0</v>
      </c>
      <c r="BE96" s="181">
        <f t="shared" si="48"/>
        <v>0</v>
      </c>
      <c r="BF96" s="181">
        <f t="shared" si="48"/>
        <v>0</v>
      </c>
      <c r="BG96" s="181">
        <f t="shared" si="48"/>
        <v>0</v>
      </c>
      <c r="BH96" s="181">
        <f t="shared" si="48"/>
        <v>0</v>
      </c>
      <c r="BI96" s="181">
        <f t="shared" si="48"/>
        <v>0</v>
      </c>
      <c r="BJ96" s="181">
        <f t="shared" si="48"/>
        <v>0</v>
      </c>
      <c r="BK96" s="181">
        <f t="shared" si="48"/>
        <v>0</v>
      </c>
      <c r="BL96" s="181">
        <f t="shared" si="48"/>
        <v>0</v>
      </c>
      <c r="BM96" s="181">
        <f t="shared" si="48"/>
        <v>0</v>
      </c>
      <c r="BN96" s="181">
        <f t="shared" si="48"/>
        <v>0</v>
      </c>
      <c r="BO96" s="181">
        <f t="shared" si="48"/>
        <v>0</v>
      </c>
      <c r="BP96" s="181">
        <f t="shared" si="48"/>
        <v>0</v>
      </c>
      <c r="BQ96" s="181">
        <f t="shared" si="48"/>
        <v>0</v>
      </c>
      <c r="BR96" s="181">
        <f t="shared" si="48"/>
        <v>0</v>
      </c>
      <c r="BS96" s="181">
        <f t="shared" si="48"/>
        <v>0</v>
      </c>
      <c r="BT96" s="181">
        <f t="shared" si="48"/>
        <v>0</v>
      </c>
      <c r="BU96" s="181">
        <f t="shared" si="48"/>
        <v>0</v>
      </c>
      <c r="BV96" s="181">
        <f t="shared" si="48"/>
        <v>0</v>
      </c>
      <c r="BW96" s="181">
        <f t="shared" si="48"/>
        <v>0</v>
      </c>
      <c r="BX96" s="181">
        <f t="shared" si="48"/>
        <v>0</v>
      </c>
      <c r="BY96" s="181">
        <f t="shared" si="48"/>
        <v>0</v>
      </c>
      <c r="BZ96" s="181">
        <f t="shared" si="48"/>
        <v>0</v>
      </c>
      <c r="CA96" s="181">
        <f t="shared" si="48"/>
        <v>0</v>
      </c>
      <c r="CB96" s="181">
        <f t="shared" si="48"/>
        <v>0</v>
      </c>
      <c r="CC96" s="181">
        <f t="shared" si="48"/>
        <v>0</v>
      </c>
      <c r="CD96" s="181">
        <f t="shared" si="48"/>
        <v>0</v>
      </c>
      <c r="CE96" s="181">
        <f t="shared" si="48"/>
        <v>0</v>
      </c>
      <c r="CF96" s="181">
        <f t="shared" si="48"/>
        <v>0</v>
      </c>
      <c r="CG96" s="181">
        <f t="shared" si="48"/>
        <v>0</v>
      </c>
      <c r="CH96" s="181">
        <f t="shared" si="48"/>
        <v>0</v>
      </c>
      <c r="CI96" s="181">
        <f t="shared" si="48"/>
        <v>0</v>
      </c>
      <c r="CJ96" s="181">
        <f t="shared" si="48"/>
        <v>0</v>
      </c>
      <c r="CK96" s="181">
        <f t="shared" si="48"/>
        <v>0</v>
      </c>
      <c r="CL96" s="181">
        <f t="shared" si="48"/>
        <v>0</v>
      </c>
      <c r="CM96" s="181">
        <f t="shared" si="48"/>
        <v>0</v>
      </c>
      <c r="CN96" s="181">
        <f t="shared" si="48"/>
        <v>0</v>
      </c>
      <c r="CO96" s="181">
        <f t="shared" si="48"/>
        <v>0</v>
      </c>
      <c r="CP96" s="181">
        <f t="shared" si="48"/>
        <v>0</v>
      </c>
      <c r="CQ96" s="181">
        <f>CQ97+CQ98+CQ99+CQ100</f>
        <v>0</v>
      </c>
      <c r="CR96" s="181">
        <f t="shared" si="47"/>
        <v>0</v>
      </c>
      <c r="CS96" s="181">
        <f t="shared" si="47"/>
        <v>0</v>
      </c>
      <c r="CT96" s="181">
        <f t="shared" si="47"/>
        <v>0</v>
      </c>
      <c r="CU96" s="181">
        <f t="shared" si="47"/>
        <v>0</v>
      </c>
      <c r="CV96" s="181">
        <f t="shared" si="47"/>
        <v>0</v>
      </c>
      <c r="CW96" s="181">
        <f t="shared" si="47"/>
        <v>0</v>
      </c>
      <c r="CX96" s="181">
        <f t="shared" si="47"/>
        <v>0</v>
      </c>
      <c r="CY96" s="181">
        <f t="shared" si="47"/>
        <v>0</v>
      </c>
      <c r="CZ96" s="181">
        <f t="shared" si="47"/>
        <v>0</v>
      </c>
      <c r="DA96" s="181">
        <f t="shared" si="47"/>
        <v>0</v>
      </c>
      <c r="DB96" s="181">
        <f t="shared" si="47"/>
        <v>0</v>
      </c>
      <c r="DC96" s="181">
        <f t="shared" si="47"/>
        <v>0</v>
      </c>
      <c r="DD96" s="181">
        <f t="shared" si="47"/>
        <v>0</v>
      </c>
      <c r="DE96" s="181">
        <f t="shared" si="47"/>
        <v>0</v>
      </c>
      <c r="DF96" s="181">
        <f t="shared" si="47"/>
        <v>0</v>
      </c>
      <c r="DG96" s="181">
        <f t="shared" si="47"/>
        <v>0</v>
      </c>
      <c r="DH96" s="181">
        <f t="shared" si="47"/>
        <v>0</v>
      </c>
      <c r="DI96" s="181">
        <f t="shared" si="47"/>
        <v>0</v>
      </c>
      <c r="DJ96" s="181">
        <f t="shared" si="47"/>
        <v>0</v>
      </c>
      <c r="DK96" s="181">
        <f t="shared" si="47"/>
        <v>0</v>
      </c>
      <c r="DL96" s="181">
        <f t="shared" si="47"/>
        <v>0</v>
      </c>
      <c r="DM96" s="181">
        <f t="shared" si="47"/>
        <v>0</v>
      </c>
      <c r="DN96" s="181">
        <f t="shared" si="47"/>
        <v>0</v>
      </c>
      <c r="DO96" s="181">
        <f t="shared" si="47"/>
        <v>0</v>
      </c>
      <c r="DP96" s="181">
        <f t="shared" si="47"/>
        <v>0</v>
      </c>
      <c r="DQ96" s="181">
        <f t="shared" si="47"/>
        <v>0</v>
      </c>
      <c r="DR96" s="181">
        <f t="shared" si="47"/>
        <v>0</v>
      </c>
      <c r="DS96" s="181">
        <f t="shared" si="47"/>
        <v>0</v>
      </c>
      <c r="DT96" s="181">
        <f t="shared" si="47"/>
        <v>0</v>
      </c>
      <c r="DU96" s="181">
        <f t="shared" si="47"/>
        <v>0</v>
      </c>
      <c r="DV96" s="181">
        <f t="shared" si="47"/>
        <v>0</v>
      </c>
      <c r="DW96" s="182">
        <f aca="true" t="shared" si="49" ref="DW96:DW102">SUM(F96:DV96)</f>
        <v>0</v>
      </c>
    </row>
    <row r="97" spans="1:127" ht="15.75" customHeight="1" hidden="1">
      <c r="A97" s="46">
        <v>75</v>
      </c>
      <c r="B97" s="85">
        <f t="shared" si="16"/>
        <v>0</v>
      </c>
      <c r="C97" s="91"/>
      <c r="D97" s="183" t="s">
        <v>523</v>
      </c>
      <c r="E97" s="184"/>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5"/>
      <c r="BR97" s="185"/>
      <c r="BS97" s="185"/>
      <c r="BT97" s="185"/>
      <c r="BU97" s="185"/>
      <c r="BV97" s="185"/>
      <c r="BW97" s="185"/>
      <c r="BX97" s="185"/>
      <c r="BY97" s="185"/>
      <c r="BZ97" s="185"/>
      <c r="CA97" s="185"/>
      <c r="CB97" s="185"/>
      <c r="CC97" s="185"/>
      <c r="CD97" s="185"/>
      <c r="CE97" s="185"/>
      <c r="CF97" s="185"/>
      <c r="CG97" s="185"/>
      <c r="CH97" s="185"/>
      <c r="CI97" s="185"/>
      <c r="CJ97" s="185"/>
      <c r="CK97" s="185"/>
      <c r="CL97" s="185"/>
      <c r="CM97" s="185"/>
      <c r="CN97" s="185"/>
      <c r="CO97" s="185"/>
      <c r="CP97" s="185"/>
      <c r="CQ97" s="185"/>
      <c r="CR97" s="185"/>
      <c r="CS97" s="185"/>
      <c r="CT97" s="185"/>
      <c r="CU97" s="185"/>
      <c r="CV97" s="185"/>
      <c r="CW97" s="185"/>
      <c r="CX97" s="185"/>
      <c r="CY97" s="185"/>
      <c r="CZ97" s="185"/>
      <c r="DA97" s="185"/>
      <c r="DB97" s="185"/>
      <c r="DC97" s="185"/>
      <c r="DD97" s="185"/>
      <c r="DE97" s="185"/>
      <c r="DF97" s="185"/>
      <c r="DG97" s="185"/>
      <c r="DH97" s="185"/>
      <c r="DI97" s="185"/>
      <c r="DJ97" s="185"/>
      <c r="DK97" s="185"/>
      <c r="DL97" s="185"/>
      <c r="DM97" s="185"/>
      <c r="DN97" s="185"/>
      <c r="DO97" s="185"/>
      <c r="DP97" s="185"/>
      <c r="DQ97" s="185"/>
      <c r="DR97" s="185"/>
      <c r="DS97" s="185"/>
      <c r="DT97" s="185"/>
      <c r="DU97" s="185"/>
      <c r="DV97" s="185"/>
      <c r="DW97" s="186">
        <f t="shared" si="49"/>
        <v>0</v>
      </c>
    </row>
    <row r="98" spans="1:127" ht="15.75" customHeight="1" hidden="1">
      <c r="A98" s="15">
        <v>76</v>
      </c>
      <c r="B98" s="85">
        <f t="shared" si="16"/>
        <v>0</v>
      </c>
      <c r="C98" s="91"/>
      <c r="D98" s="163" t="s">
        <v>524</v>
      </c>
      <c r="E98" s="164"/>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120"/>
      <c r="BY98" s="120"/>
      <c r="BZ98" s="120"/>
      <c r="CA98" s="120"/>
      <c r="CB98" s="120"/>
      <c r="CC98" s="120"/>
      <c r="CD98" s="120"/>
      <c r="CE98" s="120"/>
      <c r="CF98" s="120"/>
      <c r="CG98" s="120"/>
      <c r="CH98" s="120"/>
      <c r="CI98" s="120"/>
      <c r="CJ98" s="120"/>
      <c r="CK98" s="120"/>
      <c r="CL98" s="120"/>
      <c r="CM98" s="120"/>
      <c r="CN98" s="120"/>
      <c r="CO98" s="120"/>
      <c r="CP98" s="120"/>
      <c r="CQ98" s="120"/>
      <c r="CR98" s="120"/>
      <c r="CS98" s="120"/>
      <c r="CT98" s="120"/>
      <c r="CU98" s="120"/>
      <c r="CV98" s="120"/>
      <c r="CW98" s="120"/>
      <c r="CX98" s="120"/>
      <c r="CY98" s="120"/>
      <c r="CZ98" s="120"/>
      <c r="DA98" s="120"/>
      <c r="DB98" s="120"/>
      <c r="DC98" s="120"/>
      <c r="DD98" s="120"/>
      <c r="DE98" s="120"/>
      <c r="DF98" s="120"/>
      <c r="DG98" s="120"/>
      <c r="DH98" s="120"/>
      <c r="DI98" s="120"/>
      <c r="DJ98" s="120"/>
      <c r="DK98" s="120"/>
      <c r="DL98" s="120"/>
      <c r="DM98" s="120"/>
      <c r="DN98" s="120"/>
      <c r="DO98" s="120"/>
      <c r="DP98" s="120"/>
      <c r="DQ98" s="120"/>
      <c r="DR98" s="120"/>
      <c r="DS98" s="120"/>
      <c r="DT98" s="120"/>
      <c r="DU98" s="120"/>
      <c r="DV98" s="120"/>
      <c r="DW98" s="178">
        <f t="shared" si="49"/>
        <v>0</v>
      </c>
    </row>
    <row r="99" spans="1:127" ht="15.75" customHeight="1" hidden="1">
      <c r="A99" s="15">
        <v>77</v>
      </c>
      <c r="B99" s="85">
        <f t="shared" si="16"/>
        <v>0</v>
      </c>
      <c r="C99" s="91"/>
      <c r="D99" s="163" t="s">
        <v>525</v>
      </c>
      <c r="E99" s="164"/>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c r="CH99" s="120"/>
      <c r="CI99" s="120"/>
      <c r="CJ99" s="120"/>
      <c r="CK99" s="120"/>
      <c r="CL99" s="120"/>
      <c r="CM99" s="120"/>
      <c r="CN99" s="120"/>
      <c r="CO99" s="120"/>
      <c r="CP99" s="120"/>
      <c r="CQ99" s="120"/>
      <c r="CR99" s="120"/>
      <c r="CS99" s="120"/>
      <c r="CT99" s="120"/>
      <c r="CU99" s="120"/>
      <c r="CV99" s="120"/>
      <c r="CW99" s="120"/>
      <c r="CX99" s="120"/>
      <c r="CY99" s="120"/>
      <c r="CZ99" s="120"/>
      <c r="DA99" s="120"/>
      <c r="DB99" s="120"/>
      <c r="DC99" s="120"/>
      <c r="DD99" s="120"/>
      <c r="DE99" s="120"/>
      <c r="DF99" s="120"/>
      <c r="DG99" s="120"/>
      <c r="DH99" s="120"/>
      <c r="DI99" s="120"/>
      <c r="DJ99" s="120"/>
      <c r="DK99" s="120"/>
      <c r="DL99" s="120"/>
      <c r="DM99" s="120"/>
      <c r="DN99" s="120"/>
      <c r="DO99" s="120"/>
      <c r="DP99" s="120"/>
      <c r="DQ99" s="120"/>
      <c r="DR99" s="120"/>
      <c r="DS99" s="120"/>
      <c r="DT99" s="120"/>
      <c r="DU99" s="120"/>
      <c r="DV99" s="120"/>
      <c r="DW99" s="178">
        <f t="shared" si="49"/>
        <v>0</v>
      </c>
    </row>
    <row r="100" spans="1:127" ht="15.75" customHeight="1" hidden="1">
      <c r="A100" s="46">
        <v>78</v>
      </c>
      <c r="B100" s="85">
        <f t="shared" si="16"/>
        <v>0</v>
      </c>
      <c r="C100" s="91"/>
      <c r="D100" s="163" t="s">
        <v>526</v>
      </c>
      <c r="E100" s="164"/>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c r="CH100" s="120"/>
      <c r="CI100" s="120"/>
      <c r="CJ100" s="120"/>
      <c r="CK100" s="120"/>
      <c r="CL100" s="120"/>
      <c r="CM100" s="120"/>
      <c r="CN100" s="120"/>
      <c r="CO100" s="120"/>
      <c r="CP100" s="120"/>
      <c r="CQ100" s="120"/>
      <c r="CR100" s="120"/>
      <c r="CS100" s="120"/>
      <c r="CT100" s="120"/>
      <c r="CU100" s="120"/>
      <c r="CV100" s="120"/>
      <c r="CW100" s="120"/>
      <c r="CX100" s="120"/>
      <c r="CY100" s="120"/>
      <c r="CZ100" s="120"/>
      <c r="DA100" s="120"/>
      <c r="DB100" s="120"/>
      <c r="DC100" s="120"/>
      <c r="DD100" s="120"/>
      <c r="DE100" s="120"/>
      <c r="DF100" s="120"/>
      <c r="DG100" s="120"/>
      <c r="DH100" s="120"/>
      <c r="DI100" s="120"/>
      <c r="DJ100" s="120"/>
      <c r="DK100" s="120"/>
      <c r="DL100" s="120"/>
      <c r="DM100" s="120"/>
      <c r="DN100" s="120"/>
      <c r="DO100" s="120"/>
      <c r="DP100" s="120"/>
      <c r="DQ100" s="120"/>
      <c r="DR100" s="120"/>
      <c r="DS100" s="120"/>
      <c r="DT100" s="120"/>
      <c r="DU100" s="120"/>
      <c r="DV100" s="120"/>
      <c r="DW100" s="178">
        <f t="shared" si="49"/>
        <v>0</v>
      </c>
    </row>
    <row r="101" spans="1:127" ht="12.75" hidden="1">
      <c r="A101" s="15">
        <v>79</v>
      </c>
      <c r="B101" s="85">
        <f t="shared" si="16"/>
        <v>0</v>
      </c>
      <c r="C101" s="91"/>
      <c r="D101" s="175" t="s">
        <v>527</v>
      </c>
      <c r="E101" s="164"/>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c r="BU101" s="120"/>
      <c r="BV101" s="120"/>
      <c r="BW101" s="120"/>
      <c r="BX101" s="120"/>
      <c r="BY101" s="120"/>
      <c r="BZ101" s="120"/>
      <c r="CA101" s="120"/>
      <c r="CB101" s="120"/>
      <c r="CC101" s="120"/>
      <c r="CD101" s="120"/>
      <c r="CE101" s="120"/>
      <c r="CF101" s="120"/>
      <c r="CG101" s="120"/>
      <c r="CH101" s="120"/>
      <c r="CI101" s="120"/>
      <c r="CJ101" s="120"/>
      <c r="CK101" s="120"/>
      <c r="CL101" s="120"/>
      <c r="CM101" s="120"/>
      <c r="CN101" s="120"/>
      <c r="CO101" s="120"/>
      <c r="CP101" s="120"/>
      <c r="CQ101" s="120"/>
      <c r="CR101" s="120"/>
      <c r="CS101" s="120"/>
      <c r="CT101" s="120"/>
      <c r="CU101" s="120"/>
      <c r="CV101" s="120"/>
      <c r="CW101" s="120"/>
      <c r="CX101" s="120"/>
      <c r="CY101" s="120"/>
      <c r="CZ101" s="120"/>
      <c r="DA101" s="120"/>
      <c r="DB101" s="120"/>
      <c r="DC101" s="120"/>
      <c r="DD101" s="120"/>
      <c r="DE101" s="120"/>
      <c r="DF101" s="120"/>
      <c r="DG101" s="120"/>
      <c r="DH101" s="120"/>
      <c r="DI101" s="120"/>
      <c r="DJ101" s="120"/>
      <c r="DK101" s="120"/>
      <c r="DL101" s="120"/>
      <c r="DM101" s="120"/>
      <c r="DN101" s="120"/>
      <c r="DO101" s="120"/>
      <c r="DP101" s="120"/>
      <c r="DQ101" s="120"/>
      <c r="DR101" s="120"/>
      <c r="DS101" s="120"/>
      <c r="DT101" s="120"/>
      <c r="DU101" s="120"/>
      <c r="DV101" s="120"/>
      <c r="DW101" s="178">
        <f t="shared" si="49"/>
        <v>0</v>
      </c>
    </row>
    <row r="102" spans="1:127" ht="12.75" hidden="1">
      <c r="A102" s="15">
        <v>80</v>
      </c>
      <c r="B102" s="85">
        <f t="shared" si="16"/>
        <v>0</v>
      </c>
      <c r="C102" s="91"/>
      <c r="D102" s="187" t="s">
        <v>528</v>
      </c>
      <c r="E102" s="180"/>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123"/>
      <c r="BY102" s="123"/>
      <c r="BZ102" s="123"/>
      <c r="CA102" s="123"/>
      <c r="CB102" s="123"/>
      <c r="CC102" s="123"/>
      <c r="CD102" s="123"/>
      <c r="CE102" s="123"/>
      <c r="CF102" s="123"/>
      <c r="CG102" s="123"/>
      <c r="CH102" s="123"/>
      <c r="CI102" s="123"/>
      <c r="CJ102" s="123"/>
      <c r="CK102" s="123"/>
      <c r="CL102" s="123"/>
      <c r="CM102" s="123"/>
      <c r="CN102" s="123"/>
      <c r="CO102" s="123"/>
      <c r="CP102" s="123"/>
      <c r="CQ102" s="123"/>
      <c r="CR102" s="123"/>
      <c r="CS102" s="123"/>
      <c r="CT102" s="123"/>
      <c r="CU102" s="123"/>
      <c r="CV102" s="123"/>
      <c r="CW102" s="123"/>
      <c r="CX102" s="123"/>
      <c r="CY102" s="123"/>
      <c r="CZ102" s="123"/>
      <c r="DA102" s="123"/>
      <c r="DB102" s="123"/>
      <c r="DC102" s="123"/>
      <c r="DD102" s="123"/>
      <c r="DE102" s="123"/>
      <c r="DF102" s="123"/>
      <c r="DG102" s="123"/>
      <c r="DH102" s="123"/>
      <c r="DI102" s="123"/>
      <c r="DJ102" s="123"/>
      <c r="DK102" s="123"/>
      <c r="DL102" s="123"/>
      <c r="DM102" s="123"/>
      <c r="DN102" s="123"/>
      <c r="DO102" s="123"/>
      <c r="DP102" s="123"/>
      <c r="DQ102" s="123"/>
      <c r="DR102" s="123"/>
      <c r="DS102" s="123"/>
      <c r="DT102" s="123"/>
      <c r="DU102" s="123"/>
      <c r="DV102" s="123"/>
      <c r="DW102" s="178">
        <f t="shared" si="49"/>
        <v>0</v>
      </c>
    </row>
    <row r="103" spans="1:127" ht="19.5" customHeight="1" hidden="1">
      <c r="A103" s="46">
        <v>81</v>
      </c>
      <c r="B103" s="85">
        <f t="shared" si="16"/>
        <v>0</v>
      </c>
      <c r="C103" s="91"/>
      <c r="D103" s="188" t="s">
        <v>529</v>
      </c>
      <c r="E103" s="189"/>
      <c r="F103" s="190">
        <f>IF(F95-F96-F101-F102&lt;=0,0,F95-F96-F101-F102)</f>
        <v>0</v>
      </c>
      <c r="G103" s="190">
        <f aca="true" t="shared" si="50" ref="G103:Y103">IF(G95-G96-G101-G102&lt;=0,0,G95-G96-G101-G102)</f>
        <v>0</v>
      </c>
      <c r="H103" s="190">
        <f t="shared" si="50"/>
        <v>0</v>
      </c>
      <c r="I103" s="190">
        <f t="shared" si="50"/>
        <v>0</v>
      </c>
      <c r="J103" s="190">
        <f t="shared" si="50"/>
        <v>0</v>
      </c>
      <c r="K103" s="190">
        <f t="shared" si="50"/>
        <v>0</v>
      </c>
      <c r="L103" s="190">
        <f t="shared" si="50"/>
        <v>0</v>
      </c>
      <c r="M103" s="190">
        <f t="shared" si="50"/>
        <v>0</v>
      </c>
      <c r="N103" s="190">
        <f t="shared" si="50"/>
        <v>0</v>
      </c>
      <c r="O103" s="190">
        <f t="shared" si="50"/>
        <v>0</v>
      </c>
      <c r="P103" s="190">
        <f t="shared" si="50"/>
        <v>0</v>
      </c>
      <c r="Q103" s="190">
        <f t="shared" si="50"/>
        <v>0</v>
      </c>
      <c r="R103" s="190">
        <f t="shared" si="50"/>
        <v>0</v>
      </c>
      <c r="S103" s="190">
        <f t="shared" si="50"/>
        <v>0</v>
      </c>
      <c r="T103" s="190">
        <f t="shared" si="50"/>
        <v>0</v>
      </c>
      <c r="U103" s="190">
        <f t="shared" si="50"/>
        <v>0</v>
      </c>
      <c r="V103" s="190">
        <f t="shared" si="50"/>
        <v>0</v>
      </c>
      <c r="W103" s="190">
        <f t="shared" si="50"/>
        <v>0</v>
      </c>
      <c r="X103" s="190">
        <f t="shared" si="50"/>
        <v>0</v>
      </c>
      <c r="Y103" s="190">
        <f t="shared" si="50"/>
        <v>0</v>
      </c>
      <c r="Z103" s="190">
        <f aca="true" t="shared" si="51" ref="Z103:AI103">IF(Z95-Z96-Z101-Z102&lt;=0,0,Z95-Z96-Z101-Z102)</f>
        <v>0</v>
      </c>
      <c r="AA103" s="190">
        <f t="shared" si="51"/>
        <v>0</v>
      </c>
      <c r="AB103" s="190">
        <f t="shared" si="51"/>
        <v>0</v>
      </c>
      <c r="AC103" s="190">
        <f t="shared" si="51"/>
        <v>0</v>
      </c>
      <c r="AD103" s="190">
        <f t="shared" si="51"/>
        <v>0</v>
      </c>
      <c r="AE103" s="190">
        <f t="shared" si="51"/>
        <v>0</v>
      </c>
      <c r="AF103" s="190">
        <f t="shared" si="51"/>
        <v>0</v>
      </c>
      <c r="AG103" s="190">
        <f t="shared" si="51"/>
        <v>0</v>
      </c>
      <c r="AH103" s="190">
        <f t="shared" si="51"/>
        <v>0</v>
      </c>
      <c r="AI103" s="190">
        <f t="shared" si="51"/>
        <v>0</v>
      </c>
      <c r="AJ103" s="190">
        <f aca="true" t="shared" si="52" ref="AJ103:BO103">IF(AJ95-AJ96-AJ101-AJ102&lt;=0,0,AJ95-AJ96-AJ101-AJ102)</f>
        <v>0</v>
      </c>
      <c r="AK103" s="190">
        <f t="shared" si="52"/>
        <v>0</v>
      </c>
      <c r="AL103" s="190">
        <f t="shared" si="52"/>
        <v>0</v>
      </c>
      <c r="AM103" s="190">
        <f t="shared" si="52"/>
        <v>0</v>
      </c>
      <c r="AN103" s="190">
        <f t="shared" si="52"/>
        <v>0</v>
      </c>
      <c r="AO103" s="190">
        <f t="shared" si="52"/>
        <v>0</v>
      </c>
      <c r="AP103" s="190">
        <f t="shared" si="52"/>
        <v>0</v>
      </c>
      <c r="AQ103" s="190">
        <f t="shared" si="52"/>
        <v>0</v>
      </c>
      <c r="AR103" s="190">
        <f t="shared" si="52"/>
        <v>0</v>
      </c>
      <c r="AS103" s="190">
        <f t="shared" si="52"/>
        <v>0</v>
      </c>
      <c r="AT103" s="190">
        <f t="shared" si="52"/>
        <v>0</v>
      </c>
      <c r="AU103" s="190">
        <f t="shared" si="52"/>
        <v>0</v>
      </c>
      <c r="AV103" s="190">
        <f t="shared" si="52"/>
        <v>0</v>
      </c>
      <c r="AW103" s="190">
        <f t="shared" si="52"/>
        <v>0</v>
      </c>
      <c r="AX103" s="190">
        <f t="shared" si="52"/>
        <v>0</v>
      </c>
      <c r="AY103" s="190">
        <f t="shared" si="52"/>
        <v>0</v>
      </c>
      <c r="AZ103" s="190">
        <f t="shared" si="52"/>
        <v>0</v>
      </c>
      <c r="BA103" s="190">
        <f t="shared" si="52"/>
        <v>0</v>
      </c>
      <c r="BB103" s="190">
        <f t="shared" si="52"/>
        <v>0</v>
      </c>
      <c r="BC103" s="190">
        <f t="shared" si="52"/>
        <v>0</v>
      </c>
      <c r="BD103" s="190">
        <f t="shared" si="52"/>
        <v>0</v>
      </c>
      <c r="BE103" s="190">
        <f t="shared" si="52"/>
        <v>0</v>
      </c>
      <c r="BF103" s="190">
        <f t="shared" si="52"/>
        <v>0</v>
      </c>
      <c r="BG103" s="190">
        <f t="shared" si="52"/>
        <v>0</v>
      </c>
      <c r="BH103" s="190">
        <f t="shared" si="52"/>
        <v>0</v>
      </c>
      <c r="BI103" s="190">
        <f t="shared" si="52"/>
        <v>0</v>
      </c>
      <c r="BJ103" s="190">
        <f t="shared" si="52"/>
        <v>0</v>
      </c>
      <c r="BK103" s="190">
        <f t="shared" si="52"/>
        <v>0</v>
      </c>
      <c r="BL103" s="190">
        <f t="shared" si="52"/>
        <v>0</v>
      </c>
      <c r="BM103" s="190">
        <f t="shared" si="52"/>
        <v>0</v>
      </c>
      <c r="BN103" s="190">
        <f t="shared" si="52"/>
        <v>0</v>
      </c>
      <c r="BO103" s="190">
        <f t="shared" si="52"/>
        <v>0</v>
      </c>
      <c r="BP103" s="190">
        <f aca="true" t="shared" si="53" ref="BP103:CQ103">IF(BP95-BP96-BP101-BP102&lt;=0,0,BP95-BP96-BP101-BP102)</f>
        <v>0</v>
      </c>
      <c r="BQ103" s="190">
        <f t="shared" si="53"/>
        <v>0</v>
      </c>
      <c r="BR103" s="190">
        <f t="shared" si="53"/>
        <v>0</v>
      </c>
      <c r="BS103" s="190">
        <f t="shared" si="53"/>
        <v>0</v>
      </c>
      <c r="BT103" s="190">
        <f t="shared" si="53"/>
        <v>0</v>
      </c>
      <c r="BU103" s="190">
        <f t="shared" si="53"/>
        <v>0</v>
      </c>
      <c r="BV103" s="190">
        <f t="shared" si="53"/>
        <v>0</v>
      </c>
      <c r="BW103" s="190">
        <f t="shared" si="53"/>
        <v>0</v>
      </c>
      <c r="BX103" s="190">
        <f t="shared" si="53"/>
        <v>0</v>
      </c>
      <c r="BY103" s="190">
        <f t="shared" si="53"/>
        <v>0</v>
      </c>
      <c r="BZ103" s="190">
        <f t="shared" si="53"/>
        <v>0</v>
      </c>
      <c r="CA103" s="190">
        <f t="shared" si="53"/>
        <v>0</v>
      </c>
      <c r="CB103" s="190">
        <f t="shared" si="53"/>
        <v>0</v>
      </c>
      <c r="CC103" s="190">
        <f t="shared" si="53"/>
        <v>0</v>
      </c>
      <c r="CD103" s="190">
        <f t="shared" si="53"/>
        <v>0</v>
      </c>
      <c r="CE103" s="190">
        <f t="shared" si="53"/>
        <v>0</v>
      </c>
      <c r="CF103" s="190">
        <f t="shared" si="53"/>
        <v>0</v>
      </c>
      <c r="CG103" s="190">
        <f t="shared" si="53"/>
        <v>0</v>
      </c>
      <c r="CH103" s="190">
        <f t="shared" si="53"/>
        <v>0</v>
      </c>
      <c r="CI103" s="190">
        <f t="shared" si="53"/>
        <v>0</v>
      </c>
      <c r="CJ103" s="190">
        <f t="shared" si="53"/>
        <v>0</v>
      </c>
      <c r="CK103" s="190">
        <f t="shared" si="53"/>
        <v>0</v>
      </c>
      <c r="CL103" s="190">
        <f t="shared" si="53"/>
        <v>0</v>
      </c>
      <c r="CM103" s="190">
        <f t="shared" si="53"/>
        <v>0</v>
      </c>
      <c r="CN103" s="190">
        <f t="shared" si="53"/>
        <v>0</v>
      </c>
      <c r="CO103" s="190">
        <f t="shared" si="53"/>
        <v>0</v>
      </c>
      <c r="CP103" s="190">
        <f t="shared" si="53"/>
        <v>0</v>
      </c>
      <c r="CQ103" s="190">
        <f t="shared" si="53"/>
        <v>0</v>
      </c>
      <c r="CR103" s="190">
        <f aca="true" t="shared" si="54" ref="CR103:DV103">IF(CR95-CR96-CR101-CR102&lt;=0,0,CR95-CR96-CR101-CR102)</f>
        <v>0</v>
      </c>
      <c r="CS103" s="190">
        <f t="shared" si="54"/>
        <v>0</v>
      </c>
      <c r="CT103" s="190">
        <f t="shared" si="54"/>
        <v>0</v>
      </c>
      <c r="CU103" s="190">
        <f t="shared" si="54"/>
        <v>0</v>
      </c>
      <c r="CV103" s="190">
        <f t="shared" si="54"/>
        <v>0</v>
      </c>
      <c r="CW103" s="190">
        <f t="shared" si="54"/>
        <v>0</v>
      </c>
      <c r="CX103" s="190">
        <f t="shared" si="54"/>
        <v>0</v>
      </c>
      <c r="CY103" s="190">
        <f t="shared" si="54"/>
        <v>0</v>
      </c>
      <c r="CZ103" s="190">
        <f t="shared" si="54"/>
        <v>0</v>
      </c>
      <c r="DA103" s="190">
        <f t="shared" si="54"/>
        <v>0</v>
      </c>
      <c r="DB103" s="190">
        <f t="shared" si="54"/>
        <v>0</v>
      </c>
      <c r="DC103" s="190">
        <f t="shared" si="54"/>
        <v>0</v>
      </c>
      <c r="DD103" s="190">
        <f t="shared" si="54"/>
        <v>0</v>
      </c>
      <c r="DE103" s="190">
        <f t="shared" si="54"/>
        <v>0</v>
      </c>
      <c r="DF103" s="190">
        <f t="shared" si="54"/>
        <v>0</v>
      </c>
      <c r="DG103" s="190">
        <f t="shared" si="54"/>
        <v>0</v>
      </c>
      <c r="DH103" s="190">
        <f t="shared" si="54"/>
        <v>0</v>
      </c>
      <c r="DI103" s="190">
        <f t="shared" si="54"/>
        <v>0</v>
      </c>
      <c r="DJ103" s="190">
        <f t="shared" si="54"/>
        <v>0</v>
      </c>
      <c r="DK103" s="190">
        <f t="shared" si="54"/>
        <v>0</v>
      </c>
      <c r="DL103" s="190">
        <f t="shared" si="54"/>
        <v>0</v>
      </c>
      <c r="DM103" s="190">
        <f t="shared" si="54"/>
        <v>0</v>
      </c>
      <c r="DN103" s="190">
        <f t="shared" si="54"/>
        <v>0</v>
      </c>
      <c r="DO103" s="190">
        <f t="shared" si="54"/>
        <v>0</v>
      </c>
      <c r="DP103" s="190">
        <f t="shared" si="54"/>
        <v>0</v>
      </c>
      <c r="DQ103" s="190">
        <f t="shared" si="54"/>
        <v>0</v>
      </c>
      <c r="DR103" s="190">
        <f t="shared" si="54"/>
        <v>0</v>
      </c>
      <c r="DS103" s="190">
        <f t="shared" si="54"/>
        <v>0</v>
      </c>
      <c r="DT103" s="190">
        <f t="shared" si="54"/>
        <v>0</v>
      </c>
      <c r="DU103" s="190">
        <f t="shared" si="54"/>
        <v>0</v>
      </c>
      <c r="DV103" s="190">
        <f t="shared" si="54"/>
        <v>0</v>
      </c>
      <c r="DW103" s="191">
        <f>SUM(F103:DV103)</f>
        <v>0</v>
      </c>
    </row>
    <row r="104" spans="1:127" ht="12.75" hidden="1">
      <c r="A104" s="15">
        <v>82</v>
      </c>
      <c r="B104" s="85" t="str">
        <f t="shared" si="16"/>
        <v>I</v>
      </c>
      <c r="C104" s="91"/>
      <c r="D104" s="188" t="s">
        <v>530</v>
      </c>
      <c r="E104" s="189"/>
      <c r="F104" s="192" t="s">
        <v>531</v>
      </c>
      <c r="G104" s="192" t="s">
        <v>531</v>
      </c>
      <c r="H104" s="192" t="s">
        <v>531</v>
      </c>
      <c r="I104" s="192" t="s">
        <v>531</v>
      </c>
      <c r="J104" s="192" t="s">
        <v>531</v>
      </c>
      <c r="K104" s="192" t="s">
        <v>531</v>
      </c>
      <c r="L104" s="192" t="s">
        <v>531</v>
      </c>
      <c r="M104" s="192" t="s">
        <v>531</v>
      </c>
      <c r="N104" s="192" t="s">
        <v>531</v>
      </c>
      <c r="O104" s="192" t="s">
        <v>531</v>
      </c>
      <c r="P104" s="192" t="s">
        <v>531</v>
      </c>
      <c r="Q104" s="192" t="s">
        <v>531</v>
      </c>
      <c r="R104" s="192" t="s">
        <v>531</v>
      </c>
      <c r="S104" s="192" t="s">
        <v>531</v>
      </c>
      <c r="T104" s="192" t="s">
        <v>531</v>
      </c>
      <c r="U104" s="192" t="s">
        <v>531</v>
      </c>
      <c r="V104" s="192" t="s">
        <v>531</v>
      </c>
      <c r="W104" s="192" t="s">
        <v>531</v>
      </c>
      <c r="X104" s="192" t="s">
        <v>531</v>
      </c>
      <c r="Y104" s="192" t="s">
        <v>531</v>
      </c>
      <c r="Z104" s="192" t="s">
        <v>531</v>
      </c>
      <c r="AA104" s="192" t="s">
        <v>531</v>
      </c>
      <c r="AB104" s="192" t="s">
        <v>531</v>
      </c>
      <c r="AC104" s="192" t="s">
        <v>531</v>
      </c>
      <c r="AD104" s="192" t="s">
        <v>531</v>
      </c>
      <c r="AE104" s="192" t="s">
        <v>531</v>
      </c>
      <c r="AF104" s="192" t="s">
        <v>531</v>
      </c>
      <c r="AG104" s="192" t="s">
        <v>531</v>
      </c>
      <c r="AH104" s="192" t="s">
        <v>531</v>
      </c>
      <c r="AI104" s="192" t="s">
        <v>531</v>
      </c>
      <c r="AJ104" s="192" t="s">
        <v>531</v>
      </c>
      <c r="AK104" s="192" t="s">
        <v>531</v>
      </c>
      <c r="AL104" s="192" t="s">
        <v>531</v>
      </c>
      <c r="AM104" s="192" t="s">
        <v>531</v>
      </c>
      <c r="AN104" s="192" t="s">
        <v>531</v>
      </c>
      <c r="AO104" s="192" t="s">
        <v>531</v>
      </c>
      <c r="AP104" s="192" t="s">
        <v>531</v>
      </c>
      <c r="AQ104" s="192" t="s">
        <v>531</v>
      </c>
      <c r="AR104" s="192" t="s">
        <v>531</v>
      </c>
      <c r="AS104" s="192" t="s">
        <v>531</v>
      </c>
      <c r="AT104" s="192" t="s">
        <v>531</v>
      </c>
      <c r="AU104" s="192" t="s">
        <v>531</v>
      </c>
      <c r="AV104" s="192" t="s">
        <v>531</v>
      </c>
      <c r="AW104" s="192" t="s">
        <v>531</v>
      </c>
      <c r="AX104" s="192" t="s">
        <v>531</v>
      </c>
      <c r="AY104" s="192" t="s">
        <v>531</v>
      </c>
      <c r="AZ104" s="192" t="s">
        <v>531</v>
      </c>
      <c r="BA104" s="192" t="s">
        <v>531</v>
      </c>
      <c r="BB104" s="192" t="s">
        <v>531</v>
      </c>
      <c r="BC104" s="192" t="s">
        <v>531</v>
      </c>
      <c r="BD104" s="192" t="s">
        <v>531</v>
      </c>
      <c r="BE104" s="192" t="s">
        <v>531</v>
      </c>
      <c r="BF104" s="192" t="s">
        <v>531</v>
      </c>
      <c r="BG104" s="192" t="s">
        <v>531</v>
      </c>
      <c r="BH104" s="192" t="s">
        <v>531</v>
      </c>
      <c r="BI104" s="192" t="s">
        <v>531</v>
      </c>
      <c r="BJ104" s="192" t="s">
        <v>531</v>
      </c>
      <c r="BK104" s="192" t="s">
        <v>531</v>
      </c>
      <c r="BL104" s="192" t="s">
        <v>531</v>
      </c>
      <c r="BM104" s="192" t="s">
        <v>531</v>
      </c>
      <c r="BN104" s="192" t="s">
        <v>531</v>
      </c>
      <c r="BO104" s="192" t="s">
        <v>531</v>
      </c>
      <c r="BP104" s="192" t="s">
        <v>531</v>
      </c>
      <c r="BQ104" s="192" t="s">
        <v>531</v>
      </c>
      <c r="BR104" s="192" t="s">
        <v>531</v>
      </c>
      <c r="BS104" s="192" t="s">
        <v>531</v>
      </c>
      <c r="BT104" s="192" t="s">
        <v>531</v>
      </c>
      <c r="BU104" s="192" t="s">
        <v>531</v>
      </c>
      <c r="BV104" s="192" t="s">
        <v>531</v>
      </c>
      <c r="BW104" s="192" t="s">
        <v>531</v>
      </c>
      <c r="BX104" s="192" t="s">
        <v>531</v>
      </c>
      <c r="BY104" s="192" t="s">
        <v>531</v>
      </c>
      <c r="BZ104" s="192" t="s">
        <v>531</v>
      </c>
      <c r="CA104" s="192" t="s">
        <v>531</v>
      </c>
      <c r="CB104" s="192" t="s">
        <v>531</v>
      </c>
      <c r="CC104" s="192" t="s">
        <v>531</v>
      </c>
      <c r="CD104" s="192" t="s">
        <v>531</v>
      </c>
      <c r="CE104" s="192" t="s">
        <v>531</v>
      </c>
      <c r="CF104" s="192" t="s">
        <v>531</v>
      </c>
      <c r="CG104" s="192" t="s">
        <v>531</v>
      </c>
      <c r="CH104" s="192" t="s">
        <v>531</v>
      </c>
      <c r="CI104" s="192" t="s">
        <v>531</v>
      </c>
      <c r="CJ104" s="192" t="s">
        <v>531</v>
      </c>
      <c r="CK104" s="192" t="s">
        <v>531</v>
      </c>
      <c r="CL104" s="192" t="s">
        <v>531</v>
      </c>
      <c r="CM104" s="192" t="s">
        <v>531</v>
      </c>
      <c r="CN104" s="192" t="s">
        <v>531</v>
      </c>
      <c r="CO104" s="192" t="s">
        <v>531</v>
      </c>
      <c r="CP104" s="192" t="s">
        <v>531</v>
      </c>
      <c r="CQ104" s="192" t="s">
        <v>531</v>
      </c>
      <c r="CR104" s="192" t="s">
        <v>531</v>
      </c>
      <c r="CS104" s="192" t="s">
        <v>531</v>
      </c>
      <c r="CT104" s="192" t="s">
        <v>531</v>
      </c>
      <c r="CU104" s="192" t="s">
        <v>531</v>
      </c>
      <c r="CV104" s="192" t="s">
        <v>531</v>
      </c>
      <c r="CW104" s="192" t="s">
        <v>531</v>
      </c>
      <c r="CX104" s="192" t="s">
        <v>531</v>
      </c>
      <c r="CY104" s="192" t="s">
        <v>531</v>
      </c>
      <c r="CZ104" s="192" t="s">
        <v>531</v>
      </c>
      <c r="DA104" s="192" t="s">
        <v>531</v>
      </c>
      <c r="DB104" s="192" t="s">
        <v>531</v>
      </c>
      <c r="DC104" s="192" t="s">
        <v>531</v>
      </c>
      <c r="DD104" s="192" t="s">
        <v>531</v>
      </c>
      <c r="DE104" s="192" t="s">
        <v>531</v>
      </c>
      <c r="DF104" s="192" t="s">
        <v>531</v>
      </c>
      <c r="DG104" s="192" t="s">
        <v>531</v>
      </c>
      <c r="DH104" s="192" t="s">
        <v>531</v>
      </c>
      <c r="DI104" s="192" t="s">
        <v>531</v>
      </c>
      <c r="DJ104" s="192" t="s">
        <v>531</v>
      </c>
      <c r="DK104" s="192" t="s">
        <v>531</v>
      </c>
      <c r="DL104" s="192" t="s">
        <v>531</v>
      </c>
      <c r="DM104" s="192" t="s">
        <v>531</v>
      </c>
      <c r="DN104" s="192" t="s">
        <v>531</v>
      </c>
      <c r="DO104" s="192" t="s">
        <v>531</v>
      </c>
      <c r="DP104" s="192" t="s">
        <v>531</v>
      </c>
      <c r="DQ104" s="192" t="s">
        <v>531</v>
      </c>
      <c r="DR104" s="192" t="s">
        <v>531</v>
      </c>
      <c r="DS104" s="192" t="s">
        <v>531</v>
      </c>
      <c r="DT104" s="192" t="s">
        <v>531</v>
      </c>
      <c r="DU104" s="192" t="s">
        <v>531</v>
      </c>
      <c r="DV104" s="192" t="s">
        <v>531</v>
      </c>
      <c r="DW104" s="191"/>
    </row>
    <row r="105" spans="1:127" ht="21" customHeight="1" hidden="1">
      <c r="A105" s="15">
        <v>83</v>
      </c>
      <c r="B105" s="85">
        <f t="shared" si="16"/>
        <v>0</v>
      </c>
      <c r="C105" s="91"/>
      <c r="D105" s="193" t="s">
        <v>532</v>
      </c>
      <c r="E105" s="184"/>
      <c r="F105" s="194">
        <f>IF(F104="I",ROUND((F103/100),0)*100,F103)</f>
        <v>0</v>
      </c>
      <c r="G105" s="194">
        <f aca="true" t="shared" si="55" ref="G105:Z105">IF(G104="I",ROUND((G103/100),0)*100,G103)</f>
        <v>0</v>
      </c>
      <c r="H105" s="194">
        <f t="shared" si="55"/>
        <v>0</v>
      </c>
      <c r="I105" s="194">
        <f t="shared" si="55"/>
        <v>0</v>
      </c>
      <c r="J105" s="194">
        <f t="shared" si="55"/>
        <v>0</v>
      </c>
      <c r="K105" s="194">
        <f t="shared" si="55"/>
        <v>0</v>
      </c>
      <c r="L105" s="194">
        <f t="shared" si="55"/>
        <v>0</v>
      </c>
      <c r="M105" s="194">
        <f t="shared" si="55"/>
        <v>0</v>
      </c>
      <c r="N105" s="194">
        <f t="shared" si="55"/>
        <v>0</v>
      </c>
      <c r="O105" s="194">
        <f t="shared" si="55"/>
        <v>0</v>
      </c>
      <c r="P105" s="194">
        <f t="shared" si="55"/>
        <v>0</v>
      </c>
      <c r="Q105" s="194">
        <f t="shared" si="55"/>
        <v>0</v>
      </c>
      <c r="R105" s="194">
        <f t="shared" si="55"/>
        <v>0</v>
      </c>
      <c r="S105" s="194">
        <f t="shared" si="55"/>
        <v>0</v>
      </c>
      <c r="T105" s="194">
        <f t="shared" si="55"/>
        <v>0</v>
      </c>
      <c r="U105" s="194">
        <f t="shared" si="55"/>
        <v>0</v>
      </c>
      <c r="V105" s="194">
        <f t="shared" si="55"/>
        <v>0</v>
      </c>
      <c r="W105" s="194">
        <f t="shared" si="55"/>
        <v>0</v>
      </c>
      <c r="X105" s="194">
        <f t="shared" si="55"/>
        <v>0</v>
      </c>
      <c r="Y105" s="194">
        <f t="shared" si="55"/>
        <v>0</v>
      </c>
      <c r="Z105" s="194">
        <f t="shared" si="55"/>
        <v>0</v>
      </c>
      <c r="AA105" s="194">
        <f aca="true" t="shared" si="56" ref="AA105:AI105">IF(AA104="I",ROUND((AA103/100),0)*100,AA103)</f>
        <v>0</v>
      </c>
      <c r="AB105" s="194">
        <f t="shared" si="56"/>
        <v>0</v>
      </c>
      <c r="AC105" s="194">
        <f t="shared" si="56"/>
        <v>0</v>
      </c>
      <c r="AD105" s="194">
        <f t="shared" si="56"/>
        <v>0</v>
      </c>
      <c r="AE105" s="194">
        <f t="shared" si="56"/>
        <v>0</v>
      </c>
      <c r="AF105" s="194">
        <f t="shared" si="56"/>
        <v>0</v>
      </c>
      <c r="AG105" s="194">
        <f t="shared" si="56"/>
        <v>0</v>
      </c>
      <c r="AH105" s="194">
        <f t="shared" si="56"/>
        <v>0</v>
      </c>
      <c r="AI105" s="194">
        <f t="shared" si="56"/>
        <v>0</v>
      </c>
      <c r="AJ105" s="194">
        <f aca="true" t="shared" si="57" ref="AJ105:BO105">IF(AJ104="I",ROUND((AJ103/100),0)*100,AJ103)</f>
        <v>0</v>
      </c>
      <c r="AK105" s="194">
        <f t="shared" si="57"/>
        <v>0</v>
      </c>
      <c r="AL105" s="194">
        <f t="shared" si="57"/>
        <v>0</v>
      </c>
      <c r="AM105" s="194">
        <f t="shared" si="57"/>
        <v>0</v>
      </c>
      <c r="AN105" s="194">
        <f t="shared" si="57"/>
        <v>0</v>
      </c>
      <c r="AO105" s="194">
        <f t="shared" si="57"/>
        <v>0</v>
      </c>
      <c r="AP105" s="194">
        <f t="shared" si="57"/>
        <v>0</v>
      </c>
      <c r="AQ105" s="194">
        <f t="shared" si="57"/>
        <v>0</v>
      </c>
      <c r="AR105" s="194">
        <f t="shared" si="57"/>
        <v>0</v>
      </c>
      <c r="AS105" s="194">
        <f t="shared" si="57"/>
        <v>0</v>
      </c>
      <c r="AT105" s="194">
        <f t="shared" si="57"/>
        <v>0</v>
      </c>
      <c r="AU105" s="194">
        <f t="shared" si="57"/>
        <v>0</v>
      </c>
      <c r="AV105" s="194">
        <f t="shared" si="57"/>
        <v>0</v>
      </c>
      <c r="AW105" s="194">
        <f t="shared" si="57"/>
        <v>0</v>
      </c>
      <c r="AX105" s="194">
        <f t="shared" si="57"/>
        <v>0</v>
      </c>
      <c r="AY105" s="194">
        <f t="shared" si="57"/>
        <v>0</v>
      </c>
      <c r="AZ105" s="194">
        <f t="shared" si="57"/>
        <v>0</v>
      </c>
      <c r="BA105" s="194">
        <f t="shared" si="57"/>
        <v>0</v>
      </c>
      <c r="BB105" s="194">
        <f t="shared" si="57"/>
        <v>0</v>
      </c>
      <c r="BC105" s="194">
        <f t="shared" si="57"/>
        <v>0</v>
      </c>
      <c r="BD105" s="194">
        <f t="shared" si="57"/>
        <v>0</v>
      </c>
      <c r="BE105" s="194">
        <f t="shared" si="57"/>
        <v>0</v>
      </c>
      <c r="BF105" s="194">
        <f t="shared" si="57"/>
        <v>0</v>
      </c>
      <c r="BG105" s="194">
        <f t="shared" si="57"/>
        <v>0</v>
      </c>
      <c r="BH105" s="194">
        <f t="shared" si="57"/>
        <v>0</v>
      </c>
      <c r="BI105" s="194">
        <f t="shared" si="57"/>
        <v>0</v>
      </c>
      <c r="BJ105" s="194">
        <f t="shared" si="57"/>
        <v>0</v>
      </c>
      <c r="BK105" s="194">
        <f t="shared" si="57"/>
        <v>0</v>
      </c>
      <c r="BL105" s="194">
        <f t="shared" si="57"/>
        <v>0</v>
      </c>
      <c r="BM105" s="194">
        <f t="shared" si="57"/>
        <v>0</v>
      </c>
      <c r="BN105" s="194">
        <f t="shared" si="57"/>
        <v>0</v>
      </c>
      <c r="BO105" s="194">
        <f t="shared" si="57"/>
        <v>0</v>
      </c>
      <c r="BP105" s="194">
        <f aca="true" t="shared" si="58" ref="BP105:CQ105">IF(BP104="I",ROUND((BP103/100),0)*100,BP103)</f>
        <v>0</v>
      </c>
      <c r="BQ105" s="194">
        <f t="shared" si="58"/>
        <v>0</v>
      </c>
      <c r="BR105" s="194">
        <f t="shared" si="58"/>
        <v>0</v>
      </c>
      <c r="BS105" s="194">
        <f t="shared" si="58"/>
        <v>0</v>
      </c>
      <c r="BT105" s="194">
        <f t="shared" si="58"/>
        <v>0</v>
      </c>
      <c r="BU105" s="194">
        <f t="shared" si="58"/>
        <v>0</v>
      </c>
      <c r="BV105" s="194">
        <f t="shared" si="58"/>
        <v>0</v>
      </c>
      <c r="BW105" s="194">
        <f t="shared" si="58"/>
        <v>0</v>
      </c>
      <c r="BX105" s="194">
        <f t="shared" si="58"/>
        <v>0</v>
      </c>
      <c r="BY105" s="194">
        <f t="shared" si="58"/>
        <v>0</v>
      </c>
      <c r="BZ105" s="194">
        <f t="shared" si="58"/>
        <v>0</v>
      </c>
      <c r="CA105" s="194">
        <f t="shared" si="58"/>
        <v>0</v>
      </c>
      <c r="CB105" s="194">
        <f t="shared" si="58"/>
        <v>0</v>
      </c>
      <c r="CC105" s="194">
        <f t="shared" si="58"/>
        <v>0</v>
      </c>
      <c r="CD105" s="194">
        <f t="shared" si="58"/>
        <v>0</v>
      </c>
      <c r="CE105" s="194">
        <f t="shared" si="58"/>
        <v>0</v>
      </c>
      <c r="CF105" s="194">
        <f t="shared" si="58"/>
        <v>0</v>
      </c>
      <c r="CG105" s="194">
        <f t="shared" si="58"/>
        <v>0</v>
      </c>
      <c r="CH105" s="194">
        <f t="shared" si="58"/>
        <v>0</v>
      </c>
      <c r="CI105" s="194">
        <f t="shared" si="58"/>
        <v>0</v>
      </c>
      <c r="CJ105" s="194">
        <f t="shared" si="58"/>
        <v>0</v>
      </c>
      <c r="CK105" s="194">
        <f t="shared" si="58"/>
        <v>0</v>
      </c>
      <c r="CL105" s="194">
        <f t="shared" si="58"/>
        <v>0</v>
      </c>
      <c r="CM105" s="194">
        <f t="shared" si="58"/>
        <v>0</v>
      </c>
      <c r="CN105" s="194">
        <f t="shared" si="58"/>
        <v>0</v>
      </c>
      <c r="CO105" s="194">
        <f t="shared" si="58"/>
        <v>0</v>
      </c>
      <c r="CP105" s="194">
        <f t="shared" si="58"/>
        <v>0</v>
      </c>
      <c r="CQ105" s="194">
        <f t="shared" si="58"/>
        <v>0</v>
      </c>
      <c r="CR105" s="194">
        <f aca="true" t="shared" si="59" ref="CR105:DV105">IF(CR104="I",ROUND((CR103/100),0)*100,CR103)</f>
        <v>0</v>
      </c>
      <c r="CS105" s="194">
        <f t="shared" si="59"/>
        <v>0</v>
      </c>
      <c r="CT105" s="194">
        <f t="shared" si="59"/>
        <v>0</v>
      </c>
      <c r="CU105" s="194">
        <f t="shared" si="59"/>
        <v>0</v>
      </c>
      <c r="CV105" s="194">
        <f t="shared" si="59"/>
        <v>0</v>
      </c>
      <c r="CW105" s="194">
        <f t="shared" si="59"/>
        <v>0</v>
      </c>
      <c r="CX105" s="194">
        <f t="shared" si="59"/>
        <v>0</v>
      </c>
      <c r="CY105" s="194">
        <f t="shared" si="59"/>
        <v>0</v>
      </c>
      <c r="CZ105" s="194">
        <f t="shared" si="59"/>
        <v>0</v>
      </c>
      <c r="DA105" s="194">
        <f t="shared" si="59"/>
        <v>0</v>
      </c>
      <c r="DB105" s="194">
        <f t="shared" si="59"/>
        <v>0</v>
      </c>
      <c r="DC105" s="194">
        <f t="shared" si="59"/>
        <v>0</v>
      </c>
      <c r="DD105" s="194">
        <f t="shared" si="59"/>
        <v>0</v>
      </c>
      <c r="DE105" s="194">
        <f t="shared" si="59"/>
        <v>0</v>
      </c>
      <c r="DF105" s="194">
        <f t="shared" si="59"/>
        <v>0</v>
      </c>
      <c r="DG105" s="194">
        <f t="shared" si="59"/>
        <v>0</v>
      </c>
      <c r="DH105" s="194">
        <f t="shared" si="59"/>
        <v>0</v>
      </c>
      <c r="DI105" s="194">
        <f t="shared" si="59"/>
        <v>0</v>
      </c>
      <c r="DJ105" s="194">
        <f t="shared" si="59"/>
        <v>0</v>
      </c>
      <c r="DK105" s="194">
        <f t="shared" si="59"/>
        <v>0</v>
      </c>
      <c r="DL105" s="194">
        <f t="shared" si="59"/>
        <v>0</v>
      </c>
      <c r="DM105" s="194">
        <f t="shared" si="59"/>
        <v>0</v>
      </c>
      <c r="DN105" s="194">
        <f t="shared" si="59"/>
        <v>0</v>
      </c>
      <c r="DO105" s="194">
        <f t="shared" si="59"/>
        <v>0</v>
      </c>
      <c r="DP105" s="194">
        <f t="shared" si="59"/>
        <v>0</v>
      </c>
      <c r="DQ105" s="194">
        <f t="shared" si="59"/>
        <v>0</v>
      </c>
      <c r="DR105" s="194">
        <f t="shared" si="59"/>
        <v>0</v>
      </c>
      <c r="DS105" s="194">
        <f t="shared" si="59"/>
        <v>0</v>
      </c>
      <c r="DT105" s="194">
        <f t="shared" si="59"/>
        <v>0</v>
      </c>
      <c r="DU105" s="194">
        <f t="shared" si="59"/>
        <v>0</v>
      </c>
      <c r="DV105" s="194">
        <f t="shared" si="59"/>
        <v>0</v>
      </c>
      <c r="DW105" s="174">
        <f aca="true" t="shared" si="60" ref="DW105:DW110">SUM(F105:DV105)</f>
        <v>0</v>
      </c>
    </row>
    <row r="106" spans="1:127" ht="12.75" hidden="1">
      <c r="A106" s="46">
        <v>84</v>
      </c>
      <c r="B106" s="85">
        <f t="shared" si="16"/>
        <v>0</v>
      </c>
      <c r="C106" s="91"/>
      <c r="D106" s="175" t="s">
        <v>533</v>
      </c>
      <c r="E106" s="164"/>
      <c r="F106" s="176">
        <f>F24</f>
        <v>0</v>
      </c>
      <c r="G106" s="176">
        <f aca="true" t="shared" si="61" ref="G106:L107">G24</f>
        <v>0</v>
      </c>
      <c r="H106" s="176">
        <f t="shared" si="61"/>
        <v>0</v>
      </c>
      <c r="I106" s="176">
        <f t="shared" si="61"/>
        <v>0</v>
      </c>
      <c r="J106" s="176">
        <f t="shared" si="61"/>
        <v>0</v>
      </c>
      <c r="K106" s="176">
        <f t="shared" si="61"/>
        <v>0</v>
      </c>
      <c r="L106" s="176">
        <f t="shared" si="61"/>
        <v>0</v>
      </c>
      <c r="M106" s="176">
        <f>M24</f>
        <v>0</v>
      </c>
      <c r="N106" s="176">
        <f aca="true" t="shared" si="62" ref="N106:S107">N24</f>
        <v>0</v>
      </c>
      <c r="O106" s="176">
        <f t="shared" si="62"/>
        <v>0</v>
      </c>
      <c r="P106" s="176">
        <f t="shared" si="62"/>
        <v>0</v>
      </c>
      <c r="Q106" s="176">
        <f t="shared" si="62"/>
        <v>0</v>
      </c>
      <c r="R106" s="176">
        <f t="shared" si="62"/>
        <v>0</v>
      </c>
      <c r="S106" s="176">
        <f t="shared" si="62"/>
        <v>0</v>
      </c>
      <c r="T106" s="176">
        <f>T24</f>
        <v>0</v>
      </c>
      <c r="U106" s="176">
        <f aca="true" t="shared" si="63" ref="U106:Y107">U24</f>
        <v>0</v>
      </c>
      <c r="V106" s="176">
        <f t="shared" si="63"/>
        <v>0</v>
      </c>
      <c r="W106" s="176">
        <f t="shared" si="63"/>
        <v>0</v>
      </c>
      <c r="X106" s="176">
        <f t="shared" si="63"/>
        <v>0</v>
      </c>
      <c r="Y106" s="176">
        <f t="shared" si="63"/>
        <v>0</v>
      </c>
      <c r="Z106" s="176">
        <f aca="true" t="shared" si="64" ref="Z106:AI106">Z24</f>
        <v>0</v>
      </c>
      <c r="AA106" s="176">
        <f t="shared" si="64"/>
        <v>0</v>
      </c>
      <c r="AB106" s="176">
        <f t="shared" si="64"/>
        <v>0</v>
      </c>
      <c r="AC106" s="176">
        <f t="shared" si="64"/>
        <v>0</v>
      </c>
      <c r="AD106" s="176">
        <f t="shared" si="64"/>
        <v>0</v>
      </c>
      <c r="AE106" s="176">
        <f t="shared" si="64"/>
        <v>0</v>
      </c>
      <c r="AF106" s="176">
        <f t="shared" si="64"/>
        <v>0</v>
      </c>
      <c r="AG106" s="176">
        <f t="shared" si="64"/>
        <v>0</v>
      </c>
      <c r="AH106" s="176">
        <f t="shared" si="64"/>
        <v>0</v>
      </c>
      <c r="AI106" s="176">
        <f t="shared" si="64"/>
        <v>0</v>
      </c>
      <c r="AJ106" s="176">
        <f aca="true" t="shared" si="65" ref="AJ106:CQ106">AJ24</f>
        <v>0</v>
      </c>
      <c r="AK106" s="176">
        <f t="shared" si="65"/>
        <v>0</v>
      </c>
      <c r="AL106" s="176">
        <f t="shared" si="65"/>
        <v>0</v>
      </c>
      <c r="AM106" s="176">
        <f t="shared" si="65"/>
        <v>0</v>
      </c>
      <c r="AN106" s="176">
        <f t="shared" si="65"/>
        <v>0</v>
      </c>
      <c r="AO106" s="176">
        <f t="shared" si="65"/>
        <v>0</v>
      </c>
      <c r="AP106" s="176">
        <f t="shared" si="65"/>
        <v>0</v>
      </c>
      <c r="AQ106" s="176">
        <f t="shared" si="65"/>
        <v>0</v>
      </c>
      <c r="AR106" s="176">
        <f t="shared" si="65"/>
        <v>0</v>
      </c>
      <c r="AS106" s="176">
        <f t="shared" si="65"/>
        <v>0</v>
      </c>
      <c r="AT106" s="176">
        <f t="shared" si="65"/>
        <v>0</v>
      </c>
      <c r="AU106" s="176">
        <f t="shared" si="65"/>
        <v>0</v>
      </c>
      <c r="AV106" s="176">
        <f t="shared" si="65"/>
        <v>0</v>
      </c>
      <c r="AW106" s="176">
        <f t="shared" si="65"/>
        <v>0</v>
      </c>
      <c r="AX106" s="176">
        <f t="shared" si="65"/>
        <v>0</v>
      </c>
      <c r="AY106" s="176">
        <f t="shared" si="65"/>
        <v>0</v>
      </c>
      <c r="AZ106" s="176">
        <f t="shared" si="65"/>
        <v>0</v>
      </c>
      <c r="BA106" s="176">
        <f t="shared" si="65"/>
        <v>0</v>
      </c>
      <c r="BB106" s="176">
        <f t="shared" si="65"/>
        <v>0</v>
      </c>
      <c r="BC106" s="176">
        <f t="shared" si="65"/>
        <v>0</v>
      </c>
      <c r="BD106" s="176">
        <f t="shared" si="65"/>
        <v>0</v>
      </c>
      <c r="BE106" s="176">
        <f t="shared" si="65"/>
        <v>0</v>
      </c>
      <c r="BF106" s="176">
        <f t="shared" si="65"/>
        <v>0</v>
      </c>
      <c r="BG106" s="176">
        <f t="shared" si="65"/>
        <v>0</v>
      </c>
      <c r="BH106" s="176">
        <f t="shared" si="65"/>
        <v>0</v>
      </c>
      <c r="BI106" s="176">
        <f t="shared" si="65"/>
        <v>0</v>
      </c>
      <c r="BJ106" s="176">
        <f t="shared" si="65"/>
        <v>0</v>
      </c>
      <c r="BK106" s="176">
        <f t="shared" si="65"/>
        <v>0</v>
      </c>
      <c r="BL106" s="176">
        <f t="shared" si="65"/>
        <v>0</v>
      </c>
      <c r="BM106" s="176">
        <f t="shared" si="65"/>
        <v>0</v>
      </c>
      <c r="BN106" s="176">
        <f t="shared" si="65"/>
        <v>0</v>
      </c>
      <c r="BO106" s="176">
        <f t="shared" si="65"/>
        <v>0</v>
      </c>
      <c r="BP106" s="176">
        <f t="shared" si="65"/>
        <v>0</v>
      </c>
      <c r="BQ106" s="176">
        <f t="shared" si="65"/>
        <v>0</v>
      </c>
      <c r="BR106" s="176">
        <f t="shared" si="65"/>
        <v>0</v>
      </c>
      <c r="BS106" s="176">
        <f t="shared" si="65"/>
        <v>0</v>
      </c>
      <c r="BT106" s="176">
        <f t="shared" si="65"/>
        <v>0</v>
      </c>
      <c r="BU106" s="176">
        <f t="shared" si="65"/>
        <v>0</v>
      </c>
      <c r="BV106" s="176">
        <f t="shared" si="65"/>
        <v>0</v>
      </c>
      <c r="BW106" s="176">
        <f t="shared" si="65"/>
        <v>0</v>
      </c>
      <c r="BX106" s="176">
        <f t="shared" si="65"/>
        <v>0</v>
      </c>
      <c r="BY106" s="176">
        <f t="shared" si="65"/>
        <v>0</v>
      </c>
      <c r="BZ106" s="176">
        <f t="shared" si="65"/>
        <v>0</v>
      </c>
      <c r="CA106" s="176">
        <f t="shared" si="65"/>
        <v>0</v>
      </c>
      <c r="CB106" s="176">
        <f t="shared" si="65"/>
        <v>0</v>
      </c>
      <c r="CC106" s="176">
        <f t="shared" si="65"/>
        <v>0</v>
      </c>
      <c r="CD106" s="176">
        <f t="shared" si="65"/>
        <v>0</v>
      </c>
      <c r="CE106" s="176">
        <f t="shared" si="65"/>
        <v>0</v>
      </c>
      <c r="CF106" s="176">
        <f t="shared" si="65"/>
        <v>0</v>
      </c>
      <c r="CG106" s="176">
        <f t="shared" si="65"/>
        <v>0</v>
      </c>
      <c r="CH106" s="176">
        <f t="shared" si="65"/>
        <v>0</v>
      </c>
      <c r="CI106" s="176">
        <f t="shared" si="65"/>
        <v>0</v>
      </c>
      <c r="CJ106" s="176">
        <f t="shared" si="65"/>
        <v>0</v>
      </c>
      <c r="CK106" s="176">
        <f t="shared" si="65"/>
        <v>0</v>
      </c>
      <c r="CL106" s="176">
        <f t="shared" si="65"/>
        <v>0</v>
      </c>
      <c r="CM106" s="176">
        <f t="shared" si="65"/>
        <v>0</v>
      </c>
      <c r="CN106" s="176">
        <f t="shared" si="65"/>
        <v>0</v>
      </c>
      <c r="CO106" s="176">
        <f t="shared" si="65"/>
        <v>0</v>
      </c>
      <c r="CP106" s="176">
        <f t="shared" si="65"/>
        <v>0</v>
      </c>
      <c r="CQ106" s="176">
        <f t="shared" si="65"/>
        <v>0</v>
      </c>
      <c r="CR106" s="176">
        <f aca="true" t="shared" si="66" ref="CR106:DV106">CR24</f>
        <v>0</v>
      </c>
      <c r="CS106" s="176">
        <f t="shared" si="66"/>
        <v>0</v>
      </c>
      <c r="CT106" s="176">
        <f t="shared" si="66"/>
        <v>0</v>
      </c>
      <c r="CU106" s="176">
        <f t="shared" si="66"/>
        <v>0</v>
      </c>
      <c r="CV106" s="176">
        <f t="shared" si="66"/>
        <v>0</v>
      </c>
      <c r="CW106" s="176">
        <f t="shared" si="66"/>
        <v>0</v>
      </c>
      <c r="CX106" s="176">
        <f t="shared" si="66"/>
        <v>0</v>
      </c>
      <c r="CY106" s="176">
        <f t="shared" si="66"/>
        <v>0</v>
      </c>
      <c r="CZ106" s="176">
        <f t="shared" si="66"/>
        <v>0</v>
      </c>
      <c r="DA106" s="176">
        <f t="shared" si="66"/>
        <v>0</v>
      </c>
      <c r="DB106" s="176">
        <f t="shared" si="66"/>
        <v>0</v>
      </c>
      <c r="DC106" s="176">
        <f t="shared" si="66"/>
        <v>0</v>
      </c>
      <c r="DD106" s="176">
        <f t="shared" si="66"/>
        <v>0</v>
      </c>
      <c r="DE106" s="176">
        <f t="shared" si="66"/>
        <v>0</v>
      </c>
      <c r="DF106" s="176">
        <f t="shared" si="66"/>
        <v>0</v>
      </c>
      <c r="DG106" s="176">
        <f t="shared" si="66"/>
        <v>0</v>
      </c>
      <c r="DH106" s="176">
        <f t="shared" si="66"/>
        <v>0</v>
      </c>
      <c r="DI106" s="176">
        <f t="shared" si="66"/>
        <v>0</v>
      </c>
      <c r="DJ106" s="176">
        <f t="shared" si="66"/>
        <v>0</v>
      </c>
      <c r="DK106" s="176">
        <f t="shared" si="66"/>
        <v>0</v>
      </c>
      <c r="DL106" s="176">
        <f t="shared" si="66"/>
        <v>0</v>
      </c>
      <c r="DM106" s="176">
        <f t="shared" si="66"/>
        <v>0</v>
      </c>
      <c r="DN106" s="176">
        <f t="shared" si="66"/>
        <v>0</v>
      </c>
      <c r="DO106" s="176">
        <f t="shared" si="66"/>
        <v>0</v>
      </c>
      <c r="DP106" s="176">
        <f t="shared" si="66"/>
        <v>0</v>
      </c>
      <c r="DQ106" s="176">
        <f t="shared" si="66"/>
        <v>0</v>
      </c>
      <c r="DR106" s="176">
        <f t="shared" si="66"/>
        <v>0</v>
      </c>
      <c r="DS106" s="176">
        <f t="shared" si="66"/>
        <v>0</v>
      </c>
      <c r="DT106" s="176">
        <f t="shared" si="66"/>
        <v>0</v>
      </c>
      <c r="DU106" s="176">
        <f t="shared" si="66"/>
        <v>0</v>
      </c>
      <c r="DV106" s="176">
        <f t="shared" si="66"/>
        <v>0</v>
      </c>
      <c r="DW106" s="178">
        <f t="shared" si="60"/>
        <v>0</v>
      </c>
    </row>
    <row r="107" spans="1:127" ht="12.75" hidden="1">
      <c r="A107" s="15">
        <v>85</v>
      </c>
      <c r="B107" s="85">
        <f t="shared" si="16"/>
        <v>0</v>
      </c>
      <c r="C107" s="91"/>
      <c r="D107" s="175" t="s">
        <v>534</v>
      </c>
      <c r="E107" s="164"/>
      <c r="F107" s="176">
        <f>F25</f>
        <v>0</v>
      </c>
      <c r="G107" s="176">
        <f t="shared" si="61"/>
        <v>0</v>
      </c>
      <c r="H107" s="176">
        <f t="shared" si="61"/>
        <v>0</v>
      </c>
      <c r="I107" s="176">
        <f t="shared" si="61"/>
        <v>0</v>
      </c>
      <c r="J107" s="176">
        <f t="shared" si="61"/>
        <v>0</v>
      </c>
      <c r="K107" s="176">
        <f t="shared" si="61"/>
        <v>0</v>
      </c>
      <c r="L107" s="176">
        <f t="shared" si="61"/>
        <v>0</v>
      </c>
      <c r="M107" s="176">
        <f>M25</f>
        <v>0</v>
      </c>
      <c r="N107" s="176">
        <f t="shared" si="62"/>
        <v>0</v>
      </c>
      <c r="O107" s="176">
        <f t="shared" si="62"/>
        <v>0</v>
      </c>
      <c r="P107" s="176">
        <f t="shared" si="62"/>
        <v>0</v>
      </c>
      <c r="Q107" s="176">
        <f t="shared" si="62"/>
        <v>0</v>
      </c>
      <c r="R107" s="176">
        <f t="shared" si="62"/>
        <v>0</v>
      </c>
      <c r="S107" s="176">
        <f t="shared" si="62"/>
        <v>0</v>
      </c>
      <c r="T107" s="176">
        <f>T25</f>
        <v>0</v>
      </c>
      <c r="U107" s="176">
        <f t="shared" si="63"/>
        <v>0</v>
      </c>
      <c r="V107" s="176">
        <f t="shared" si="63"/>
        <v>0</v>
      </c>
      <c r="W107" s="176">
        <f t="shared" si="63"/>
        <v>0</v>
      </c>
      <c r="X107" s="176">
        <f t="shared" si="63"/>
        <v>0</v>
      </c>
      <c r="Y107" s="176">
        <f t="shared" si="63"/>
        <v>0</v>
      </c>
      <c r="Z107" s="176">
        <f aca="true" t="shared" si="67" ref="Z107:AI107">Z25</f>
        <v>0</v>
      </c>
      <c r="AA107" s="176">
        <f t="shared" si="67"/>
        <v>0</v>
      </c>
      <c r="AB107" s="176">
        <f t="shared" si="67"/>
        <v>0</v>
      </c>
      <c r="AC107" s="176">
        <f t="shared" si="67"/>
        <v>0</v>
      </c>
      <c r="AD107" s="176">
        <f t="shared" si="67"/>
        <v>0</v>
      </c>
      <c r="AE107" s="176">
        <f t="shared" si="67"/>
        <v>0</v>
      </c>
      <c r="AF107" s="176">
        <f t="shared" si="67"/>
        <v>0</v>
      </c>
      <c r="AG107" s="176">
        <f t="shared" si="67"/>
        <v>0</v>
      </c>
      <c r="AH107" s="176">
        <f t="shared" si="67"/>
        <v>0</v>
      </c>
      <c r="AI107" s="176">
        <f t="shared" si="67"/>
        <v>0</v>
      </c>
      <c r="AJ107" s="176">
        <f aca="true" t="shared" si="68" ref="AJ107:CQ107">AJ25</f>
        <v>0</v>
      </c>
      <c r="AK107" s="176">
        <f t="shared" si="68"/>
        <v>0</v>
      </c>
      <c r="AL107" s="176">
        <f t="shared" si="68"/>
        <v>0</v>
      </c>
      <c r="AM107" s="176">
        <f t="shared" si="68"/>
        <v>0</v>
      </c>
      <c r="AN107" s="176">
        <f t="shared" si="68"/>
        <v>0</v>
      </c>
      <c r="AO107" s="176">
        <f t="shared" si="68"/>
        <v>0</v>
      </c>
      <c r="AP107" s="176">
        <f t="shared" si="68"/>
        <v>0</v>
      </c>
      <c r="AQ107" s="176">
        <f t="shared" si="68"/>
        <v>0</v>
      </c>
      <c r="AR107" s="176">
        <f t="shared" si="68"/>
        <v>0</v>
      </c>
      <c r="AS107" s="176">
        <f t="shared" si="68"/>
        <v>0</v>
      </c>
      <c r="AT107" s="176">
        <f t="shared" si="68"/>
        <v>0</v>
      </c>
      <c r="AU107" s="176">
        <f t="shared" si="68"/>
        <v>0</v>
      </c>
      <c r="AV107" s="176">
        <f t="shared" si="68"/>
        <v>0</v>
      </c>
      <c r="AW107" s="176">
        <f t="shared" si="68"/>
        <v>0</v>
      </c>
      <c r="AX107" s="176">
        <f t="shared" si="68"/>
        <v>0</v>
      </c>
      <c r="AY107" s="176">
        <f t="shared" si="68"/>
        <v>0</v>
      </c>
      <c r="AZ107" s="176">
        <f t="shared" si="68"/>
        <v>0</v>
      </c>
      <c r="BA107" s="176">
        <f t="shared" si="68"/>
        <v>0</v>
      </c>
      <c r="BB107" s="176">
        <f t="shared" si="68"/>
        <v>0</v>
      </c>
      <c r="BC107" s="176">
        <f t="shared" si="68"/>
        <v>0</v>
      </c>
      <c r="BD107" s="176">
        <f t="shared" si="68"/>
        <v>0</v>
      </c>
      <c r="BE107" s="176">
        <f t="shared" si="68"/>
        <v>0</v>
      </c>
      <c r="BF107" s="176">
        <f t="shared" si="68"/>
        <v>0</v>
      </c>
      <c r="BG107" s="176">
        <f t="shared" si="68"/>
        <v>0</v>
      </c>
      <c r="BH107" s="176">
        <f t="shared" si="68"/>
        <v>0</v>
      </c>
      <c r="BI107" s="176">
        <f t="shared" si="68"/>
        <v>0</v>
      </c>
      <c r="BJ107" s="176">
        <f t="shared" si="68"/>
        <v>0</v>
      </c>
      <c r="BK107" s="176">
        <f t="shared" si="68"/>
        <v>0</v>
      </c>
      <c r="BL107" s="176">
        <f t="shared" si="68"/>
        <v>0</v>
      </c>
      <c r="BM107" s="176">
        <f t="shared" si="68"/>
        <v>0</v>
      </c>
      <c r="BN107" s="176">
        <f t="shared" si="68"/>
        <v>0</v>
      </c>
      <c r="BO107" s="176">
        <f t="shared" si="68"/>
        <v>0</v>
      </c>
      <c r="BP107" s="176">
        <f t="shared" si="68"/>
        <v>0</v>
      </c>
      <c r="BQ107" s="176">
        <f t="shared" si="68"/>
        <v>0</v>
      </c>
      <c r="BR107" s="176">
        <f t="shared" si="68"/>
        <v>0</v>
      </c>
      <c r="BS107" s="176">
        <f t="shared" si="68"/>
        <v>0</v>
      </c>
      <c r="BT107" s="176">
        <f t="shared" si="68"/>
        <v>0</v>
      </c>
      <c r="BU107" s="176">
        <f t="shared" si="68"/>
        <v>0</v>
      </c>
      <c r="BV107" s="176">
        <f t="shared" si="68"/>
        <v>0</v>
      </c>
      <c r="BW107" s="176">
        <f t="shared" si="68"/>
        <v>0</v>
      </c>
      <c r="BX107" s="176">
        <f t="shared" si="68"/>
        <v>0</v>
      </c>
      <c r="BY107" s="176">
        <f t="shared" si="68"/>
        <v>0</v>
      </c>
      <c r="BZ107" s="176">
        <f t="shared" si="68"/>
        <v>0</v>
      </c>
      <c r="CA107" s="176">
        <f t="shared" si="68"/>
        <v>0</v>
      </c>
      <c r="CB107" s="176">
        <f t="shared" si="68"/>
        <v>0</v>
      </c>
      <c r="CC107" s="176">
        <f t="shared" si="68"/>
        <v>0</v>
      </c>
      <c r="CD107" s="176">
        <f t="shared" si="68"/>
        <v>0</v>
      </c>
      <c r="CE107" s="176">
        <f t="shared" si="68"/>
        <v>0</v>
      </c>
      <c r="CF107" s="176">
        <f t="shared" si="68"/>
        <v>0</v>
      </c>
      <c r="CG107" s="176">
        <f t="shared" si="68"/>
        <v>0</v>
      </c>
      <c r="CH107" s="176">
        <f t="shared" si="68"/>
        <v>0</v>
      </c>
      <c r="CI107" s="176">
        <f t="shared" si="68"/>
        <v>0</v>
      </c>
      <c r="CJ107" s="176">
        <f t="shared" si="68"/>
        <v>0</v>
      </c>
      <c r="CK107" s="176">
        <f t="shared" si="68"/>
        <v>0</v>
      </c>
      <c r="CL107" s="176">
        <f t="shared" si="68"/>
        <v>0</v>
      </c>
      <c r="CM107" s="176">
        <f t="shared" si="68"/>
        <v>0</v>
      </c>
      <c r="CN107" s="176">
        <f t="shared" si="68"/>
        <v>0</v>
      </c>
      <c r="CO107" s="176">
        <f t="shared" si="68"/>
        <v>0</v>
      </c>
      <c r="CP107" s="176">
        <f t="shared" si="68"/>
        <v>0</v>
      </c>
      <c r="CQ107" s="176">
        <f t="shared" si="68"/>
        <v>0</v>
      </c>
      <c r="CR107" s="176">
        <f aca="true" t="shared" si="69" ref="CR107:DV107">CR25</f>
        <v>0</v>
      </c>
      <c r="CS107" s="176">
        <f t="shared" si="69"/>
        <v>0</v>
      </c>
      <c r="CT107" s="176">
        <f t="shared" si="69"/>
        <v>0</v>
      </c>
      <c r="CU107" s="176">
        <f t="shared" si="69"/>
        <v>0</v>
      </c>
      <c r="CV107" s="176">
        <f t="shared" si="69"/>
        <v>0</v>
      </c>
      <c r="CW107" s="176">
        <f t="shared" si="69"/>
        <v>0</v>
      </c>
      <c r="CX107" s="176">
        <f t="shared" si="69"/>
        <v>0</v>
      </c>
      <c r="CY107" s="176">
        <f t="shared" si="69"/>
        <v>0</v>
      </c>
      <c r="CZ107" s="176">
        <f t="shared" si="69"/>
        <v>0</v>
      </c>
      <c r="DA107" s="176">
        <f t="shared" si="69"/>
        <v>0</v>
      </c>
      <c r="DB107" s="176">
        <f t="shared" si="69"/>
        <v>0</v>
      </c>
      <c r="DC107" s="176">
        <f t="shared" si="69"/>
        <v>0</v>
      </c>
      <c r="DD107" s="176">
        <f t="shared" si="69"/>
        <v>0</v>
      </c>
      <c r="DE107" s="176">
        <f t="shared" si="69"/>
        <v>0</v>
      </c>
      <c r="DF107" s="176">
        <f t="shared" si="69"/>
        <v>0</v>
      </c>
      <c r="DG107" s="176">
        <f t="shared" si="69"/>
        <v>0</v>
      </c>
      <c r="DH107" s="176">
        <f t="shared" si="69"/>
        <v>0</v>
      </c>
      <c r="DI107" s="176">
        <f t="shared" si="69"/>
        <v>0</v>
      </c>
      <c r="DJ107" s="176">
        <f t="shared" si="69"/>
        <v>0</v>
      </c>
      <c r="DK107" s="176">
        <f t="shared" si="69"/>
        <v>0</v>
      </c>
      <c r="DL107" s="176">
        <f t="shared" si="69"/>
        <v>0</v>
      </c>
      <c r="DM107" s="176">
        <f t="shared" si="69"/>
        <v>0</v>
      </c>
      <c r="DN107" s="176">
        <f t="shared" si="69"/>
        <v>0</v>
      </c>
      <c r="DO107" s="176">
        <f t="shared" si="69"/>
        <v>0</v>
      </c>
      <c r="DP107" s="176">
        <f t="shared" si="69"/>
        <v>0</v>
      </c>
      <c r="DQ107" s="176">
        <f t="shared" si="69"/>
        <v>0</v>
      </c>
      <c r="DR107" s="176">
        <f t="shared" si="69"/>
        <v>0</v>
      </c>
      <c r="DS107" s="176">
        <f t="shared" si="69"/>
        <v>0</v>
      </c>
      <c r="DT107" s="176">
        <f t="shared" si="69"/>
        <v>0</v>
      </c>
      <c r="DU107" s="176">
        <f t="shared" si="69"/>
        <v>0</v>
      </c>
      <c r="DV107" s="176">
        <f t="shared" si="69"/>
        <v>0</v>
      </c>
      <c r="DW107" s="178">
        <f t="shared" si="60"/>
        <v>0</v>
      </c>
    </row>
    <row r="108" spans="1:127" ht="12.75" hidden="1">
      <c r="A108" s="15">
        <v>86</v>
      </c>
      <c r="B108" s="85">
        <f t="shared" si="16"/>
        <v>0</v>
      </c>
      <c r="C108" s="91"/>
      <c r="D108" s="175" t="s">
        <v>535</v>
      </c>
      <c r="E108" s="164"/>
      <c r="F108" s="176">
        <f>IF(F105-F106-F107&gt;=0,F105-F106-F107,0)</f>
        <v>0</v>
      </c>
      <c r="G108" s="176">
        <f aca="true" t="shared" si="70" ref="G108:Z108">IF(G105-G106-G107&gt;=0,G105-G106-G107,0)</f>
        <v>0</v>
      </c>
      <c r="H108" s="176">
        <f t="shared" si="70"/>
        <v>0</v>
      </c>
      <c r="I108" s="176">
        <f t="shared" si="70"/>
        <v>0</v>
      </c>
      <c r="J108" s="176">
        <f t="shared" si="70"/>
        <v>0</v>
      </c>
      <c r="K108" s="176">
        <f t="shared" si="70"/>
        <v>0</v>
      </c>
      <c r="L108" s="176">
        <f t="shared" si="70"/>
        <v>0</v>
      </c>
      <c r="M108" s="176">
        <f t="shared" si="70"/>
        <v>0</v>
      </c>
      <c r="N108" s="176">
        <f t="shared" si="70"/>
        <v>0</v>
      </c>
      <c r="O108" s="176">
        <f t="shared" si="70"/>
        <v>0</v>
      </c>
      <c r="P108" s="176">
        <f t="shared" si="70"/>
        <v>0</v>
      </c>
      <c r="Q108" s="176">
        <f t="shared" si="70"/>
        <v>0</v>
      </c>
      <c r="R108" s="176">
        <f t="shared" si="70"/>
        <v>0</v>
      </c>
      <c r="S108" s="176">
        <f t="shared" si="70"/>
        <v>0</v>
      </c>
      <c r="T108" s="176">
        <f t="shared" si="70"/>
        <v>0</v>
      </c>
      <c r="U108" s="176">
        <f t="shared" si="70"/>
        <v>0</v>
      </c>
      <c r="V108" s="176">
        <f t="shared" si="70"/>
        <v>0</v>
      </c>
      <c r="W108" s="176">
        <f t="shared" si="70"/>
        <v>0</v>
      </c>
      <c r="X108" s="176">
        <f t="shared" si="70"/>
        <v>0</v>
      </c>
      <c r="Y108" s="176">
        <f t="shared" si="70"/>
        <v>0</v>
      </c>
      <c r="Z108" s="176">
        <f t="shared" si="70"/>
        <v>0</v>
      </c>
      <c r="AA108" s="176">
        <f aca="true" t="shared" si="71" ref="AA108:AI108">IF(AA105-AA106-AA107&gt;=0,AA105-AA106-AA107,0)</f>
        <v>0</v>
      </c>
      <c r="AB108" s="176">
        <f t="shared" si="71"/>
        <v>0</v>
      </c>
      <c r="AC108" s="176">
        <f t="shared" si="71"/>
        <v>0</v>
      </c>
      <c r="AD108" s="176">
        <f t="shared" si="71"/>
        <v>0</v>
      </c>
      <c r="AE108" s="176">
        <f t="shared" si="71"/>
        <v>0</v>
      </c>
      <c r="AF108" s="176">
        <f t="shared" si="71"/>
        <v>0</v>
      </c>
      <c r="AG108" s="176">
        <f t="shared" si="71"/>
        <v>0</v>
      </c>
      <c r="AH108" s="176">
        <f t="shared" si="71"/>
        <v>0</v>
      </c>
      <c r="AI108" s="176">
        <f t="shared" si="71"/>
        <v>0</v>
      </c>
      <c r="AJ108" s="176">
        <f aca="true" t="shared" si="72" ref="AJ108:BO108">IF(AJ105-AJ106-AJ107&gt;=0,AJ105-AJ106-AJ107,0)</f>
        <v>0</v>
      </c>
      <c r="AK108" s="176">
        <f t="shared" si="72"/>
        <v>0</v>
      </c>
      <c r="AL108" s="176">
        <f t="shared" si="72"/>
        <v>0</v>
      </c>
      <c r="AM108" s="176">
        <f t="shared" si="72"/>
        <v>0</v>
      </c>
      <c r="AN108" s="176">
        <f t="shared" si="72"/>
        <v>0</v>
      </c>
      <c r="AO108" s="176">
        <f t="shared" si="72"/>
        <v>0</v>
      </c>
      <c r="AP108" s="176">
        <f t="shared" si="72"/>
        <v>0</v>
      </c>
      <c r="AQ108" s="176">
        <f t="shared" si="72"/>
        <v>0</v>
      </c>
      <c r="AR108" s="176">
        <f t="shared" si="72"/>
        <v>0</v>
      </c>
      <c r="AS108" s="176">
        <f t="shared" si="72"/>
        <v>0</v>
      </c>
      <c r="AT108" s="176">
        <f t="shared" si="72"/>
        <v>0</v>
      </c>
      <c r="AU108" s="176">
        <f t="shared" si="72"/>
        <v>0</v>
      </c>
      <c r="AV108" s="176">
        <f t="shared" si="72"/>
        <v>0</v>
      </c>
      <c r="AW108" s="176">
        <f t="shared" si="72"/>
        <v>0</v>
      </c>
      <c r="AX108" s="176">
        <f t="shared" si="72"/>
        <v>0</v>
      </c>
      <c r="AY108" s="176">
        <f t="shared" si="72"/>
        <v>0</v>
      </c>
      <c r="AZ108" s="176">
        <f t="shared" si="72"/>
        <v>0</v>
      </c>
      <c r="BA108" s="176">
        <f t="shared" si="72"/>
        <v>0</v>
      </c>
      <c r="BB108" s="176">
        <f t="shared" si="72"/>
        <v>0</v>
      </c>
      <c r="BC108" s="176">
        <f t="shared" si="72"/>
        <v>0</v>
      </c>
      <c r="BD108" s="176">
        <f t="shared" si="72"/>
        <v>0</v>
      </c>
      <c r="BE108" s="176">
        <f t="shared" si="72"/>
        <v>0</v>
      </c>
      <c r="BF108" s="176">
        <f t="shared" si="72"/>
        <v>0</v>
      </c>
      <c r="BG108" s="176">
        <f t="shared" si="72"/>
        <v>0</v>
      </c>
      <c r="BH108" s="176">
        <f t="shared" si="72"/>
        <v>0</v>
      </c>
      <c r="BI108" s="176">
        <f t="shared" si="72"/>
        <v>0</v>
      </c>
      <c r="BJ108" s="176">
        <f t="shared" si="72"/>
        <v>0</v>
      </c>
      <c r="BK108" s="176">
        <f t="shared" si="72"/>
        <v>0</v>
      </c>
      <c r="BL108" s="176">
        <f t="shared" si="72"/>
        <v>0</v>
      </c>
      <c r="BM108" s="176">
        <f t="shared" si="72"/>
        <v>0</v>
      </c>
      <c r="BN108" s="176">
        <f t="shared" si="72"/>
        <v>0</v>
      </c>
      <c r="BO108" s="176">
        <f t="shared" si="72"/>
        <v>0</v>
      </c>
      <c r="BP108" s="176">
        <f aca="true" t="shared" si="73" ref="BP108:CQ108">IF(BP105-BP106-BP107&gt;=0,BP105-BP106-BP107,0)</f>
        <v>0</v>
      </c>
      <c r="BQ108" s="176">
        <f t="shared" si="73"/>
        <v>0</v>
      </c>
      <c r="BR108" s="176">
        <f t="shared" si="73"/>
        <v>0</v>
      </c>
      <c r="BS108" s="176">
        <f t="shared" si="73"/>
        <v>0</v>
      </c>
      <c r="BT108" s="176">
        <f t="shared" si="73"/>
        <v>0</v>
      </c>
      <c r="BU108" s="176">
        <f t="shared" si="73"/>
        <v>0</v>
      </c>
      <c r="BV108" s="176">
        <f t="shared" si="73"/>
        <v>0</v>
      </c>
      <c r="BW108" s="176">
        <f t="shared" si="73"/>
        <v>0</v>
      </c>
      <c r="BX108" s="176">
        <f t="shared" si="73"/>
        <v>0</v>
      </c>
      <c r="BY108" s="176">
        <f t="shared" si="73"/>
        <v>0</v>
      </c>
      <c r="BZ108" s="176">
        <f t="shared" si="73"/>
        <v>0</v>
      </c>
      <c r="CA108" s="176">
        <f t="shared" si="73"/>
        <v>0</v>
      </c>
      <c r="CB108" s="176">
        <f t="shared" si="73"/>
        <v>0</v>
      </c>
      <c r="CC108" s="176">
        <f t="shared" si="73"/>
        <v>0</v>
      </c>
      <c r="CD108" s="176">
        <f t="shared" si="73"/>
        <v>0</v>
      </c>
      <c r="CE108" s="176">
        <f t="shared" si="73"/>
        <v>0</v>
      </c>
      <c r="CF108" s="176">
        <f t="shared" si="73"/>
        <v>0</v>
      </c>
      <c r="CG108" s="176">
        <f t="shared" si="73"/>
        <v>0</v>
      </c>
      <c r="CH108" s="176">
        <f t="shared" si="73"/>
        <v>0</v>
      </c>
      <c r="CI108" s="176">
        <f t="shared" si="73"/>
        <v>0</v>
      </c>
      <c r="CJ108" s="176">
        <f t="shared" si="73"/>
        <v>0</v>
      </c>
      <c r="CK108" s="176">
        <f t="shared" si="73"/>
        <v>0</v>
      </c>
      <c r="CL108" s="176">
        <f t="shared" si="73"/>
        <v>0</v>
      </c>
      <c r="CM108" s="176">
        <f t="shared" si="73"/>
        <v>0</v>
      </c>
      <c r="CN108" s="176">
        <f t="shared" si="73"/>
        <v>0</v>
      </c>
      <c r="CO108" s="176">
        <f t="shared" si="73"/>
        <v>0</v>
      </c>
      <c r="CP108" s="176">
        <f t="shared" si="73"/>
        <v>0</v>
      </c>
      <c r="CQ108" s="176">
        <f t="shared" si="73"/>
        <v>0</v>
      </c>
      <c r="CR108" s="176">
        <f aca="true" t="shared" si="74" ref="CR108:DV108">IF(CR105-CR106-CR107&gt;=0,CR105-CR106-CR107,0)</f>
        <v>0</v>
      </c>
      <c r="CS108" s="176">
        <f t="shared" si="74"/>
        <v>0</v>
      </c>
      <c r="CT108" s="176">
        <f t="shared" si="74"/>
        <v>0</v>
      </c>
      <c r="CU108" s="176">
        <f t="shared" si="74"/>
        <v>0</v>
      </c>
      <c r="CV108" s="176">
        <f t="shared" si="74"/>
        <v>0</v>
      </c>
      <c r="CW108" s="176">
        <f t="shared" si="74"/>
        <v>0</v>
      </c>
      <c r="CX108" s="176">
        <f t="shared" si="74"/>
        <v>0</v>
      </c>
      <c r="CY108" s="176">
        <f t="shared" si="74"/>
        <v>0</v>
      </c>
      <c r="CZ108" s="176">
        <f t="shared" si="74"/>
        <v>0</v>
      </c>
      <c r="DA108" s="176">
        <f t="shared" si="74"/>
        <v>0</v>
      </c>
      <c r="DB108" s="176">
        <f t="shared" si="74"/>
        <v>0</v>
      </c>
      <c r="DC108" s="176">
        <f t="shared" si="74"/>
        <v>0</v>
      </c>
      <c r="DD108" s="176">
        <f t="shared" si="74"/>
        <v>0</v>
      </c>
      <c r="DE108" s="176">
        <f t="shared" si="74"/>
        <v>0</v>
      </c>
      <c r="DF108" s="176">
        <f t="shared" si="74"/>
        <v>0</v>
      </c>
      <c r="DG108" s="176">
        <f t="shared" si="74"/>
        <v>0</v>
      </c>
      <c r="DH108" s="176">
        <f t="shared" si="74"/>
        <v>0</v>
      </c>
      <c r="DI108" s="176">
        <f t="shared" si="74"/>
        <v>0</v>
      </c>
      <c r="DJ108" s="176">
        <f t="shared" si="74"/>
        <v>0</v>
      </c>
      <c r="DK108" s="176">
        <f t="shared" si="74"/>
        <v>0</v>
      </c>
      <c r="DL108" s="176">
        <f t="shared" si="74"/>
        <v>0</v>
      </c>
      <c r="DM108" s="176">
        <f t="shared" si="74"/>
        <v>0</v>
      </c>
      <c r="DN108" s="176">
        <f t="shared" si="74"/>
        <v>0</v>
      </c>
      <c r="DO108" s="176">
        <f t="shared" si="74"/>
        <v>0</v>
      </c>
      <c r="DP108" s="176">
        <f t="shared" si="74"/>
        <v>0</v>
      </c>
      <c r="DQ108" s="176">
        <f t="shared" si="74"/>
        <v>0</v>
      </c>
      <c r="DR108" s="176">
        <f t="shared" si="74"/>
        <v>0</v>
      </c>
      <c r="DS108" s="176">
        <f t="shared" si="74"/>
        <v>0</v>
      </c>
      <c r="DT108" s="176">
        <f t="shared" si="74"/>
        <v>0</v>
      </c>
      <c r="DU108" s="176">
        <f t="shared" si="74"/>
        <v>0</v>
      </c>
      <c r="DV108" s="176">
        <f t="shared" si="74"/>
        <v>0</v>
      </c>
      <c r="DW108" s="178">
        <f t="shared" si="60"/>
        <v>0</v>
      </c>
    </row>
    <row r="109" spans="1:127" ht="12.75" hidden="1">
      <c r="A109" s="46">
        <v>87</v>
      </c>
      <c r="B109" s="85">
        <f t="shared" si="16"/>
        <v>0</v>
      </c>
      <c r="C109" s="91"/>
      <c r="D109" s="179" t="s">
        <v>536</v>
      </c>
      <c r="E109" s="180"/>
      <c r="F109" s="181">
        <f>IF(F105-F106-F107&gt;=0,0,(F105-F106-F107)*(-1))</f>
        <v>0</v>
      </c>
      <c r="G109" s="181">
        <f aca="true" t="shared" si="75" ref="G109:L109">IF(G105-G106-G107&gt;=0,0,(G105-G106-G107)*(-1))</f>
        <v>0</v>
      </c>
      <c r="H109" s="181">
        <f t="shared" si="75"/>
        <v>0</v>
      </c>
      <c r="I109" s="181">
        <f t="shared" si="75"/>
        <v>0</v>
      </c>
      <c r="J109" s="181">
        <f t="shared" si="75"/>
        <v>0</v>
      </c>
      <c r="K109" s="181">
        <f t="shared" si="75"/>
        <v>0</v>
      </c>
      <c r="L109" s="181">
        <f t="shared" si="75"/>
        <v>0</v>
      </c>
      <c r="M109" s="181">
        <f>IF(M105-M106-M107&gt;=0,0,(M105-M106-M107)*(-1))</f>
        <v>0</v>
      </c>
      <c r="N109" s="181">
        <f aca="true" t="shared" si="76" ref="N109:S109">IF(N105-N106-N107&gt;=0,0,(N105-N106-N107)*(-1))</f>
        <v>0</v>
      </c>
      <c r="O109" s="181">
        <f t="shared" si="76"/>
        <v>0</v>
      </c>
      <c r="P109" s="181">
        <f t="shared" si="76"/>
        <v>0</v>
      </c>
      <c r="Q109" s="181">
        <f t="shared" si="76"/>
        <v>0</v>
      </c>
      <c r="R109" s="181">
        <f t="shared" si="76"/>
        <v>0</v>
      </c>
      <c r="S109" s="181">
        <f t="shared" si="76"/>
        <v>0</v>
      </c>
      <c r="T109" s="181">
        <f aca="true" t="shared" si="77" ref="T109:AA109">IF(T105-T106-T107&gt;=0,0,(T105-T106-T107)*(-1))</f>
        <v>0</v>
      </c>
      <c r="U109" s="181">
        <f t="shared" si="77"/>
        <v>0</v>
      </c>
      <c r="V109" s="181">
        <f t="shared" si="77"/>
        <v>0</v>
      </c>
      <c r="W109" s="181">
        <f t="shared" si="77"/>
        <v>0</v>
      </c>
      <c r="X109" s="181">
        <f t="shared" si="77"/>
        <v>0</v>
      </c>
      <c r="Y109" s="181">
        <f t="shared" si="77"/>
        <v>0</v>
      </c>
      <c r="Z109" s="181">
        <f t="shared" si="77"/>
        <v>0</v>
      </c>
      <c r="AA109" s="181">
        <f t="shared" si="77"/>
        <v>0</v>
      </c>
      <c r="AB109" s="181">
        <f aca="true" t="shared" si="78" ref="AB109:AI109">IF(AB105-AB106-AB107&gt;=0,0,(AB105-AB106-AB107)*(-1))</f>
        <v>0</v>
      </c>
      <c r="AC109" s="181">
        <f t="shared" si="78"/>
        <v>0</v>
      </c>
      <c r="AD109" s="181">
        <f t="shared" si="78"/>
        <v>0</v>
      </c>
      <c r="AE109" s="181">
        <f t="shared" si="78"/>
        <v>0</v>
      </c>
      <c r="AF109" s="181">
        <f t="shared" si="78"/>
        <v>0</v>
      </c>
      <c r="AG109" s="181">
        <f t="shared" si="78"/>
        <v>0</v>
      </c>
      <c r="AH109" s="181">
        <f t="shared" si="78"/>
        <v>0</v>
      </c>
      <c r="AI109" s="181">
        <f t="shared" si="78"/>
        <v>0</v>
      </c>
      <c r="AJ109" s="181">
        <f aca="true" t="shared" si="79" ref="AJ109:CQ109">IF(AJ105-AJ106-AJ107&gt;=0,0,(AJ105-AJ106-AJ107)*(-1))</f>
        <v>0</v>
      </c>
      <c r="AK109" s="181">
        <f t="shared" si="79"/>
        <v>0</v>
      </c>
      <c r="AL109" s="181">
        <f t="shared" si="79"/>
        <v>0</v>
      </c>
      <c r="AM109" s="181">
        <f t="shared" si="79"/>
        <v>0</v>
      </c>
      <c r="AN109" s="181">
        <f t="shared" si="79"/>
        <v>0</v>
      </c>
      <c r="AO109" s="181">
        <f t="shared" si="79"/>
        <v>0</v>
      </c>
      <c r="AP109" s="181">
        <f t="shared" si="79"/>
        <v>0</v>
      </c>
      <c r="AQ109" s="181">
        <f t="shared" si="79"/>
        <v>0</v>
      </c>
      <c r="AR109" s="181">
        <f t="shared" si="79"/>
        <v>0</v>
      </c>
      <c r="AS109" s="181">
        <f t="shared" si="79"/>
        <v>0</v>
      </c>
      <c r="AT109" s="181">
        <f t="shared" si="79"/>
        <v>0</v>
      </c>
      <c r="AU109" s="181">
        <f t="shared" si="79"/>
        <v>0</v>
      </c>
      <c r="AV109" s="181">
        <f t="shared" si="79"/>
        <v>0</v>
      </c>
      <c r="AW109" s="181">
        <f t="shared" si="79"/>
        <v>0</v>
      </c>
      <c r="AX109" s="181">
        <f t="shared" si="79"/>
        <v>0</v>
      </c>
      <c r="AY109" s="181">
        <f t="shared" si="79"/>
        <v>0</v>
      </c>
      <c r="AZ109" s="181">
        <f t="shared" si="79"/>
        <v>0</v>
      </c>
      <c r="BA109" s="181">
        <f t="shared" si="79"/>
        <v>0</v>
      </c>
      <c r="BB109" s="181">
        <f t="shared" si="79"/>
        <v>0</v>
      </c>
      <c r="BC109" s="181">
        <f t="shared" si="79"/>
        <v>0</v>
      </c>
      <c r="BD109" s="181">
        <f t="shared" si="79"/>
        <v>0</v>
      </c>
      <c r="BE109" s="181">
        <f t="shared" si="79"/>
        <v>0</v>
      </c>
      <c r="BF109" s="181">
        <f t="shared" si="79"/>
        <v>0</v>
      </c>
      <c r="BG109" s="181">
        <f t="shared" si="79"/>
        <v>0</v>
      </c>
      <c r="BH109" s="181">
        <f t="shared" si="79"/>
        <v>0</v>
      </c>
      <c r="BI109" s="181">
        <f t="shared" si="79"/>
        <v>0</v>
      </c>
      <c r="BJ109" s="181">
        <f t="shared" si="79"/>
        <v>0</v>
      </c>
      <c r="BK109" s="181">
        <f t="shared" si="79"/>
        <v>0</v>
      </c>
      <c r="BL109" s="181">
        <f t="shared" si="79"/>
        <v>0</v>
      </c>
      <c r="BM109" s="181">
        <f t="shared" si="79"/>
        <v>0</v>
      </c>
      <c r="BN109" s="181">
        <f t="shared" si="79"/>
        <v>0</v>
      </c>
      <c r="BO109" s="181">
        <f t="shared" si="79"/>
        <v>0</v>
      </c>
      <c r="BP109" s="181">
        <f t="shared" si="79"/>
        <v>0</v>
      </c>
      <c r="BQ109" s="181">
        <f t="shared" si="79"/>
        <v>0</v>
      </c>
      <c r="BR109" s="181">
        <f t="shared" si="79"/>
        <v>0</v>
      </c>
      <c r="BS109" s="181">
        <f t="shared" si="79"/>
        <v>0</v>
      </c>
      <c r="BT109" s="181">
        <f t="shared" si="79"/>
        <v>0</v>
      </c>
      <c r="BU109" s="181">
        <f t="shared" si="79"/>
        <v>0</v>
      </c>
      <c r="BV109" s="181">
        <f t="shared" si="79"/>
        <v>0</v>
      </c>
      <c r="BW109" s="181">
        <f t="shared" si="79"/>
        <v>0</v>
      </c>
      <c r="BX109" s="181">
        <f t="shared" si="79"/>
        <v>0</v>
      </c>
      <c r="BY109" s="181">
        <f t="shared" si="79"/>
        <v>0</v>
      </c>
      <c r="BZ109" s="181">
        <f t="shared" si="79"/>
        <v>0</v>
      </c>
      <c r="CA109" s="181">
        <f t="shared" si="79"/>
        <v>0</v>
      </c>
      <c r="CB109" s="181">
        <f t="shared" si="79"/>
        <v>0</v>
      </c>
      <c r="CC109" s="181">
        <f t="shared" si="79"/>
        <v>0</v>
      </c>
      <c r="CD109" s="181">
        <f t="shared" si="79"/>
        <v>0</v>
      </c>
      <c r="CE109" s="181">
        <f t="shared" si="79"/>
        <v>0</v>
      </c>
      <c r="CF109" s="181">
        <f t="shared" si="79"/>
        <v>0</v>
      </c>
      <c r="CG109" s="181">
        <f t="shared" si="79"/>
        <v>0</v>
      </c>
      <c r="CH109" s="181">
        <f t="shared" si="79"/>
        <v>0</v>
      </c>
      <c r="CI109" s="181">
        <f t="shared" si="79"/>
        <v>0</v>
      </c>
      <c r="CJ109" s="181">
        <f t="shared" si="79"/>
        <v>0</v>
      </c>
      <c r="CK109" s="181">
        <f t="shared" si="79"/>
        <v>0</v>
      </c>
      <c r="CL109" s="181">
        <f t="shared" si="79"/>
        <v>0</v>
      </c>
      <c r="CM109" s="181">
        <f t="shared" si="79"/>
        <v>0</v>
      </c>
      <c r="CN109" s="181">
        <f t="shared" si="79"/>
        <v>0</v>
      </c>
      <c r="CO109" s="181">
        <f t="shared" si="79"/>
        <v>0</v>
      </c>
      <c r="CP109" s="181">
        <f t="shared" si="79"/>
        <v>0</v>
      </c>
      <c r="CQ109" s="181">
        <f t="shared" si="79"/>
        <v>0</v>
      </c>
      <c r="CR109" s="181">
        <f aca="true" t="shared" si="80" ref="CR109:DV109">IF(CR105-CR106-CR107&gt;=0,0,(CR105-CR106-CR107)*(-1))</f>
        <v>0</v>
      </c>
      <c r="CS109" s="181">
        <f t="shared" si="80"/>
        <v>0</v>
      </c>
      <c r="CT109" s="181">
        <f t="shared" si="80"/>
        <v>0</v>
      </c>
      <c r="CU109" s="181">
        <f t="shared" si="80"/>
        <v>0</v>
      </c>
      <c r="CV109" s="181">
        <f t="shared" si="80"/>
        <v>0</v>
      </c>
      <c r="CW109" s="181">
        <f t="shared" si="80"/>
        <v>0</v>
      </c>
      <c r="CX109" s="181">
        <f t="shared" si="80"/>
        <v>0</v>
      </c>
      <c r="CY109" s="181">
        <f t="shared" si="80"/>
        <v>0</v>
      </c>
      <c r="CZ109" s="181">
        <f t="shared" si="80"/>
        <v>0</v>
      </c>
      <c r="DA109" s="181">
        <f t="shared" si="80"/>
        <v>0</v>
      </c>
      <c r="DB109" s="181">
        <f t="shared" si="80"/>
        <v>0</v>
      </c>
      <c r="DC109" s="181">
        <f t="shared" si="80"/>
        <v>0</v>
      </c>
      <c r="DD109" s="181">
        <f t="shared" si="80"/>
        <v>0</v>
      </c>
      <c r="DE109" s="181">
        <f t="shared" si="80"/>
        <v>0</v>
      </c>
      <c r="DF109" s="181">
        <f t="shared" si="80"/>
        <v>0</v>
      </c>
      <c r="DG109" s="181">
        <f t="shared" si="80"/>
        <v>0</v>
      </c>
      <c r="DH109" s="181">
        <f t="shared" si="80"/>
        <v>0</v>
      </c>
      <c r="DI109" s="181">
        <f t="shared" si="80"/>
        <v>0</v>
      </c>
      <c r="DJ109" s="181">
        <f t="shared" si="80"/>
        <v>0</v>
      </c>
      <c r="DK109" s="181">
        <f t="shared" si="80"/>
        <v>0</v>
      </c>
      <c r="DL109" s="181">
        <f t="shared" si="80"/>
        <v>0</v>
      </c>
      <c r="DM109" s="181">
        <f t="shared" si="80"/>
        <v>0</v>
      </c>
      <c r="DN109" s="181">
        <f t="shared" si="80"/>
        <v>0</v>
      </c>
      <c r="DO109" s="181">
        <f t="shared" si="80"/>
        <v>0</v>
      </c>
      <c r="DP109" s="181">
        <f t="shared" si="80"/>
        <v>0</v>
      </c>
      <c r="DQ109" s="181">
        <f t="shared" si="80"/>
        <v>0</v>
      </c>
      <c r="DR109" s="181">
        <f t="shared" si="80"/>
        <v>0</v>
      </c>
      <c r="DS109" s="181">
        <f t="shared" si="80"/>
        <v>0</v>
      </c>
      <c r="DT109" s="181">
        <f t="shared" si="80"/>
        <v>0</v>
      </c>
      <c r="DU109" s="181">
        <f t="shared" si="80"/>
        <v>0</v>
      </c>
      <c r="DV109" s="181">
        <f t="shared" si="80"/>
        <v>0</v>
      </c>
      <c r="DW109" s="195">
        <f t="shared" si="60"/>
        <v>0</v>
      </c>
    </row>
    <row r="110" spans="1:127" ht="19.5" customHeight="1" hidden="1">
      <c r="A110" s="15">
        <v>88</v>
      </c>
      <c r="B110" s="85">
        <f t="shared" si="16"/>
        <v>0</v>
      </c>
      <c r="C110" s="91"/>
      <c r="D110" s="188" t="s">
        <v>537</v>
      </c>
      <c r="E110" s="189"/>
      <c r="F110" s="196"/>
      <c r="G110" s="196"/>
      <c r="H110" s="196"/>
      <c r="I110" s="196"/>
      <c r="J110" s="196"/>
      <c r="K110" s="196"/>
      <c r="L110" s="196"/>
      <c r="M110" s="196"/>
      <c r="N110" s="196"/>
      <c r="O110" s="196"/>
      <c r="P110" s="196"/>
      <c r="Q110" s="196"/>
      <c r="R110" s="196"/>
      <c r="S110" s="196"/>
      <c r="T110" s="196"/>
      <c r="U110" s="196"/>
      <c r="V110" s="196"/>
      <c r="W110" s="196"/>
      <c r="X110" s="196"/>
      <c r="Y110" s="196"/>
      <c r="Z110" s="197"/>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1">
        <f t="shared" si="60"/>
        <v>0</v>
      </c>
    </row>
    <row r="111" spans="1:4" ht="28.5" customHeight="1" hidden="1">
      <c r="A111" s="15">
        <v>89</v>
      </c>
      <c r="B111" s="85"/>
      <c r="D111" s="199" t="str">
        <f>IF(B112=0,"A FIZETENDŐ ADÓ EGYEZIK A BEVALLÁSSAL","A BEV.ELTÉR")</f>
        <v>A FIZETENDŐ ADÓ EGYEZIK A BEVALLÁSSAL</v>
      </c>
    </row>
    <row r="112" spans="1:6" ht="21.75" customHeight="1" hidden="1">
      <c r="A112" s="46">
        <v>90</v>
      </c>
      <c r="B112" s="91">
        <f>B107+B108-B115</f>
        <v>0</v>
      </c>
      <c r="D112" s="200" t="s">
        <v>538</v>
      </c>
      <c r="E112" s="201"/>
      <c r="F112" s="202">
        <f>DW105</f>
        <v>0</v>
      </c>
    </row>
    <row r="113" spans="1:6" ht="21.75" customHeight="1" hidden="1">
      <c r="A113" s="15">
        <v>91</v>
      </c>
      <c r="B113" s="203">
        <f>IF('2. oldal'!H37="",0,'2. oldal'!H37)</f>
        <v>0</v>
      </c>
      <c r="D113" s="204" t="s">
        <v>539</v>
      </c>
      <c r="E113" s="205"/>
      <c r="F113" s="206">
        <f>DW108</f>
        <v>0</v>
      </c>
    </row>
    <row r="114" spans="1:6" ht="21.75" customHeight="1" hidden="1">
      <c r="A114" s="15">
        <v>92</v>
      </c>
      <c r="B114" s="203">
        <f>IF('2. oldal'!H38="",0,'2. oldal'!H38)</f>
        <v>0</v>
      </c>
      <c r="D114" s="207" t="s">
        <v>540</v>
      </c>
      <c r="E114" s="208"/>
      <c r="F114" s="209">
        <f>DW109</f>
        <v>0</v>
      </c>
    </row>
    <row r="115" spans="1:2" ht="12.75" hidden="1">
      <c r="A115" s="46">
        <v>93</v>
      </c>
      <c r="B115" s="210">
        <f>B113+B114</f>
        <v>0</v>
      </c>
    </row>
    <row r="116" spans="1:4" ht="12.75" hidden="1">
      <c r="A116" s="15">
        <v>94</v>
      </c>
      <c r="D116" s="211" t="s">
        <v>541</v>
      </c>
    </row>
    <row r="117" spans="1:126" ht="12.75" hidden="1">
      <c r="A117" s="15">
        <v>95</v>
      </c>
      <c r="D117" s="212" t="s">
        <v>542</v>
      </c>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c r="CP117" s="213"/>
      <c r="CQ117" s="213"/>
      <c r="CR117" s="213"/>
      <c r="CS117" s="213"/>
      <c r="CT117" s="213"/>
      <c r="CU117" s="213"/>
      <c r="CV117" s="213"/>
      <c r="CW117" s="213"/>
      <c r="CX117" s="213"/>
      <c r="CY117" s="213"/>
      <c r="CZ117" s="213"/>
      <c r="DA117" s="213"/>
      <c r="DB117" s="213"/>
      <c r="DC117" s="213"/>
      <c r="DD117" s="213"/>
      <c r="DE117" s="213"/>
      <c r="DF117" s="213"/>
      <c r="DG117" s="213"/>
      <c r="DH117" s="213"/>
      <c r="DI117" s="213"/>
      <c r="DJ117" s="213"/>
      <c r="DK117" s="213"/>
      <c r="DL117" s="213"/>
      <c r="DM117" s="213"/>
      <c r="DN117" s="213"/>
      <c r="DO117" s="213"/>
      <c r="DP117" s="213"/>
      <c r="DQ117" s="213"/>
      <c r="DR117" s="213"/>
      <c r="DS117" s="213"/>
      <c r="DT117" s="213"/>
      <c r="DU117" s="213"/>
      <c r="DV117" s="213"/>
    </row>
    <row r="118" spans="1:126" ht="31.5" customHeight="1" hidden="1">
      <c r="A118" s="46">
        <v>96</v>
      </c>
      <c r="B118" s="85">
        <f aca="true" t="shared" si="81" ref="B118:B134">HLOOKUP(1,$F$22:$DV$135,A119)</f>
        <v>0</v>
      </c>
      <c r="C118" s="214" t="s">
        <v>459</v>
      </c>
      <c r="D118" s="215" t="s">
        <v>543</v>
      </c>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row>
    <row r="119" spans="1:126" ht="12.75" hidden="1">
      <c r="A119" s="46">
        <v>97</v>
      </c>
      <c r="B119" s="85">
        <f t="shared" si="81"/>
        <v>0</v>
      </c>
      <c r="C119" s="214" t="s">
        <v>459</v>
      </c>
      <c r="D119" s="215" t="str">
        <f>'G.LAP'!F20</f>
        <v>2. A túlfizetés összegéből</v>
      </c>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row>
    <row r="120" spans="1:126" ht="38.25" hidden="1">
      <c r="A120" s="15">
        <v>98</v>
      </c>
      <c r="B120" s="85">
        <f t="shared" si="81"/>
        <v>0</v>
      </c>
      <c r="C120" s="216" t="s">
        <v>544</v>
      </c>
      <c r="D120" s="215" t="str">
        <f>'G.LAP'!J20</f>
        <v>forintot kérek visszatéríteni , a fennmaradó összeget később esedékes iparűzési adó fizetési kötelezettségre kívánom felhasználni</v>
      </c>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c r="CP120" s="213"/>
      <c r="CQ120" s="213"/>
      <c r="CR120" s="213"/>
      <c r="CS120" s="213"/>
      <c r="CT120" s="213"/>
      <c r="CU120" s="213"/>
      <c r="CV120" s="213"/>
      <c r="CW120" s="213"/>
      <c r="CX120" s="213"/>
      <c r="CY120" s="213"/>
      <c r="CZ120" s="213"/>
      <c r="DA120" s="213"/>
      <c r="DB120" s="213"/>
      <c r="DC120" s="213"/>
      <c r="DD120" s="213"/>
      <c r="DE120" s="213"/>
      <c r="DF120" s="213"/>
      <c r="DG120" s="213"/>
      <c r="DH120" s="213"/>
      <c r="DI120" s="213"/>
      <c r="DJ120" s="213"/>
      <c r="DK120" s="213"/>
      <c r="DL120" s="213"/>
      <c r="DM120" s="213"/>
      <c r="DN120" s="213"/>
      <c r="DO120" s="213"/>
      <c r="DP120" s="213"/>
      <c r="DQ120" s="213"/>
      <c r="DR120" s="213"/>
      <c r="DS120" s="213"/>
      <c r="DT120" s="213"/>
      <c r="DU120" s="213"/>
      <c r="DV120" s="213"/>
    </row>
    <row r="121" spans="1:126" ht="12.75" hidden="1">
      <c r="A121" s="15">
        <v>99</v>
      </c>
      <c r="B121" s="85">
        <f t="shared" si="81"/>
        <v>0</v>
      </c>
      <c r="C121" s="214" t="s">
        <v>459</v>
      </c>
      <c r="D121" s="215" t="str">
        <f>'G.LAP'!F22</f>
        <v>3. A túlfizetés összegéből</v>
      </c>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row>
    <row r="122" spans="1:126" ht="12.75" hidden="1">
      <c r="A122" s="46">
        <v>100</v>
      </c>
      <c r="B122" s="85">
        <f t="shared" si="81"/>
        <v>0</v>
      </c>
      <c r="C122" s="216" t="s">
        <v>544</v>
      </c>
      <c r="D122" s="15" t="str">
        <f>'G.LAP'!J22</f>
        <v>forintot kérek visszatéríteni ,</v>
      </c>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row>
    <row r="123" spans="1:126" ht="25.5" hidden="1">
      <c r="A123" s="15">
        <v>101</v>
      </c>
      <c r="B123" s="85">
        <f t="shared" si="81"/>
        <v>0</v>
      </c>
      <c r="C123" s="216" t="s">
        <v>544</v>
      </c>
      <c r="D123" s="215" t="str">
        <f>'G.LAP'!P22</f>
        <v>forintot kérek más adónemben/hatóságnál nyilvántartott lejárt esedékességű köztartozásra átvezetni,</v>
      </c>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c r="CP123" s="213"/>
      <c r="CQ123" s="213"/>
      <c r="CR123" s="213"/>
      <c r="CS123" s="213"/>
      <c r="CT123" s="213"/>
      <c r="CU123" s="213"/>
      <c r="CV123" s="213"/>
      <c r="CW123" s="213"/>
      <c r="CX123" s="213"/>
      <c r="CY123" s="213"/>
      <c r="CZ123" s="213"/>
      <c r="DA123" s="213"/>
      <c r="DB123" s="213"/>
      <c r="DC123" s="213"/>
      <c r="DD123" s="213"/>
      <c r="DE123" s="213"/>
      <c r="DF123" s="213"/>
      <c r="DG123" s="213"/>
      <c r="DH123" s="213"/>
      <c r="DI123" s="213"/>
      <c r="DJ123" s="213"/>
      <c r="DK123" s="213"/>
      <c r="DL123" s="213"/>
      <c r="DM123" s="213"/>
      <c r="DN123" s="213"/>
      <c r="DO123" s="213"/>
      <c r="DP123" s="213"/>
      <c r="DQ123" s="213"/>
      <c r="DR123" s="213"/>
      <c r="DS123" s="213"/>
      <c r="DT123" s="213"/>
      <c r="DU123" s="213"/>
      <c r="DV123" s="213"/>
    </row>
    <row r="124" spans="1:126" ht="12.75" hidden="1">
      <c r="A124" s="15">
        <v>102</v>
      </c>
      <c r="B124" s="85">
        <f t="shared" si="81"/>
        <v>0</v>
      </c>
      <c r="C124" s="214" t="s">
        <v>459</v>
      </c>
      <c r="D124" s="15" t="str">
        <f>'G.LAP'!F25</f>
        <v>4. A túlfizetés összegéből</v>
      </c>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row>
    <row r="125" spans="1:126" ht="51" hidden="1">
      <c r="A125" s="46">
        <v>103</v>
      </c>
      <c r="B125" s="85">
        <f t="shared" si="81"/>
        <v>0</v>
      </c>
      <c r="C125" s="216" t="s">
        <v>545</v>
      </c>
      <c r="D125" s="215" t="str">
        <f>'G.LAP'!J25</f>
        <v>forintot kérek más adónemben/hatóságnál nyilvántartott lejárt esedékességű köztartozásra átvezetni, a fennmaradó összeget később esedékes iparűzési adó fizetési</v>
      </c>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c r="CP125" s="213"/>
      <c r="CQ125" s="213"/>
      <c r="CR125" s="213"/>
      <c r="CS125" s="213"/>
      <c r="CT125" s="213"/>
      <c r="CU125" s="213"/>
      <c r="CV125" s="213"/>
      <c r="CW125" s="213"/>
      <c r="CX125" s="213"/>
      <c r="CY125" s="213"/>
      <c r="CZ125" s="213"/>
      <c r="DA125" s="213"/>
      <c r="DB125" s="213"/>
      <c r="DC125" s="213"/>
      <c r="DD125" s="213"/>
      <c r="DE125" s="213"/>
      <c r="DF125" s="213"/>
      <c r="DG125" s="213"/>
      <c r="DH125" s="213"/>
      <c r="DI125" s="213"/>
      <c r="DJ125" s="213"/>
      <c r="DK125" s="213"/>
      <c r="DL125" s="213"/>
      <c r="DM125" s="213"/>
      <c r="DN125" s="213"/>
      <c r="DO125" s="213"/>
      <c r="DP125" s="213"/>
      <c r="DQ125" s="213"/>
      <c r="DR125" s="213"/>
      <c r="DS125" s="213"/>
      <c r="DT125" s="213"/>
      <c r="DU125" s="213"/>
      <c r="DV125" s="213"/>
    </row>
    <row r="126" spans="1:126" ht="12.75" hidden="1">
      <c r="A126" s="15">
        <v>104</v>
      </c>
      <c r="B126" s="85">
        <f t="shared" si="81"/>
        <v>0</v>
      </c>
      <c r="C126" s="214" t="s">
        <v>459</v>
      </c>
      <c r="D126" s="15" t="str">
        <f>'G.LAP'!F28</f>
        <v>5. A túlfizetés teljes összegének visszatérítését kérem</v>
      </c>
      <c r="F126" s="213"/>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c r="CP126" s="213"/>
      <c r="CQ126" s="213"/>
      <c r="CR126" s="213"/>
      <c r="CS126" s="213"/>
      <c r="CT126" s="213"/>
      <c r="CU126" s="213"/>
      <c r="CV126" s="213"/>
      <c r="CW126" s="213"/>
      <c r="CX126" s="213"/>
      <c r="CY126" s="213"/>
      <c r="CZ126" s="213"/>
      <c r="DA126" s="213"/>
      <c r="DB126" s="213"/>
      <c r="DC126" s="213"/>
      <c r="DD126" s="213"/>
      <c r="DE126" s="213"/>
      <c r="DF126" s="213"/>
      <c r="DG126" s="213"/>
      <c r="DH126" s="213"/>
      <c r="DI126" s="213"/>
      <c r="DJ126" s="213"/>
      <c r="DK126" s="213"/>
      <c r="DL126" s="213"/>
      <c r="DM126" s="213"/>
      <c r="DN126" s="213"/>
      <c r="DO126" s="213"/>
      <c r="DP126" s="213"/>
      <c r="DQ126" s="213"/>
      <c r="DR126" s="213"/>
      <c r="DS126" s="213"/>
      <c r="DT126" s="213"/>
      <c r="DU126" s="213"/>
      <c r="DV126" s="213"/>
    </row>
    <row r="127" spans="1:126" ht="12.75" hidden="1">
      <c r="A127" s="15">
        <v>105</v>
      </c>
      <c r="B127" s="85">
        <f t="shared" si="81"/>
        <v>0</v>
      </c>
      <c r="F127" s="213"/>
      <c r="G127" s="213"/>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c r="CP127" s="213"/>
      <c r="CQ127" s="213"/>
      <c r="CR127" s="213"/>
      <c r="CS127" s="213"/>
      <c r="CT127" s="213"/>
      <c r="CU127" s="213"/>
      <c r="CV127" s="213"/>
      <c r="CW127" s="213"/>
      <c r="CX127" s="213"/>
      <c r="CY127" s="213"/>
      <c r="CZ127" s="213"/>
      <c r="DA127" s="213"/>
      <c r="DB127" s="213"/>
      <c r="DC127" s="213"/>
      <c r="DD127" s="213"/>
      <c r="DE127" s="213"/>
      <c r="DF127" s="213"/>
      <c r="DG127" s="213"/>
      <c r="DH127" s="213"/>
      <c r="DI127" s="213"/>
      <c r="DJ127" s="213"/>
      <c r="DK127" s="213"/>
      <c r="DL127" s="213"/>
      <c r="DM127" s="213"/>
      <c r="DN127" s="213"/>
      <c r="DO127" s="213"/>
      <c r="DP127" s="213"/>
      <c r="DQ127" s="213"/>
      <c r="DR127" s="213"/>
      <c r="DS127" s="213"/>
      <c r="DT127" s="213"/>
      <c r="DU127" s="213"/>
      <c r="DV127" s="213"/>
    </row>
    <row r="128" spans="1:126" ht="12.75" hidden="1">
      <c r="A128" s="46">
        <v>106</v>
      </c>
      <c r="B128" s="85" t="str">
        <f t="shared" si="81"/>
        <v>X</v>
      </c>
      <c r="C128" s="214" t="s">
        <v>459</v>
      </c>
      <c r="D128" s="15" t="s">
        <v>546</v>
      </c>
      <c r="F128" s="213" t="s">
        <v>459</v>
      </c>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c r="CP128" s="213"/>
      <c r="CQ128" s="213"/>
      <c r="CR128" s="213"/>
      <c r="CS128" s="213"/>
      <c r="CT128" s="213"/>
      <c r="CU128" s="213"/>
      <c r="CV128" s="213"/>
      <c r="CW128" s="213"/>
      <c r="CX128" s="213"/>
      <c r="CY128" s="213"/>
      <c r="CZ128" s="213"/>
      <c r="DA128" s="213"/>
      <c r="DB128" s="213"/>
      <c r="DC128" s="213"/>
      <c r="DD128" s="213"/>
      <c r="DE128" s="213"/>
      <c r="DF128" s="213"/>
      <c r="DG128" s="213"/>
      <c r="DH128" s="213"/>
      <c r="DI128" s="213"/>
      <c r="DJ128" s="213"/>
      <c r="DK128" s="213"/>
      <c r="DL128" s="213"/>
      <c r="DM128" s="213"/>
      <c r="DN128" s="213"/>
      <c r="DO128" s="213"/>
      <c r="DP128" s="213"/>
      <c r="DQ128" s="213"/>
      <c r="DR128" s="213"/>
      <c r="DS128" s="213"/>
      <c r="DT128" s="213"/>
      <c r="DU128" s="213"/>
      <c r="DV128" s="213"/>
    </row>
    <row r="129" spans="1:126" ht="12.75" hidden="1">
      <c r="A129" s="46">
        <v>107</v>
      </c>
      <c r="B129" s="85">
        <f t="shared" si="81"/>
        <v>0</v>
      </c>
      <c r="F129" s="213"/>
      <c r="G129" s="213"/>
      <c r="H129" s="213"/>
      <c r="I129" s="213"/>
      <c r="J129" s="213"/>
      <c r="K129" s="213"/>
      <c r="L129" s="213"/>
      <c r="M129" s="213"/>
      <c r="N129" s="213"/>
      <c r="O129" s="213"/>
      <c r="P129" s="213"/>
      <c r="Q129" s="213"/>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c r="CP129" s="213"/>
      <c r="CQ129" s="213"/>
      <c r="CR129" s="213"/>
      <c r="CS129" s="213"/>
      <c r="CT129" s="213"/>
      <c r="CU129" s="213"/>
      <c r="CV129" s="213"/>
      <c r="CW129" s="213"/>
      <c r="CX129" s="213"/>
      <c r="CY129" s="213"/>
      <c r="CZ129" s="213"/>
      <c r="DA129" s="213"/>
      <c r="DB129" s="213"/>
      <c r="DC129" s="213"/>
      <c r="DD129" s="213"/>
      <c r="DE129" s="213"/>
      <c r="DF129" s="213"/>
      <c r="DG129" s="213"/>
      <c r="DH129" s="213"/>
      <c r="DI129" s="213"/>
      <c r="DJ129" s="213"/>
      <c r="DK129" s="213"/>
      <c r="DL129" s="213"/>
      <c r="DM129" s="213"/>
      <c r="DN129" s="213"/>
      <c r="DO129" s="213"/>
      <c r="DP129" s="213"/>
      <c r="DQ129" s="213"/>
      <c r="DR129" s="213"/>
      <c r="DS129" s="213"/>
      <c r="DT129" s="213"/>
      <c r="DU129" s="213"/>
      <c r="DV129" s="213"/>
    </row>
    <row r="130" spans="1:126" ht="12.75" hidden="1">
      <c r="A130" s="15">
        <v>108</v>
      </c>
      <c r="B130" s="85">
        <f t="shared" si="81"/>
        <v>0</v>
      </c>
      <c r="F130" s="213"/>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c r="CP130" s="213"/>
      <c r="CQ130" s="213"/>
      <c r="CR130" s="213"/>
      <c r="CS130" s="213"/>
      <c r="CT130" s="213"/>
      <c r="CU130" s="213"/>
      <c r="CV130" s="213"/>
      <c r="CW130" s="213"/>
      <c r="CX130" s="213"/>
      <c r="CY130" s="213"/>
      <c r="CZ130" s="213"/>
      <c r="DA130" s="213"/>
      <c r="DB130" s="213"/>
      <c r="DC130" s="213"/>
      <c r="DD130" s="213"/>
      <c r="DE130" s="213"/>
      <c r="DF130" s="213"/>
      <c r="DG130" s="213"/>
      <c r="DH130" s="213"/>
      <c r="DI130" s="213"/>
      <c r="DJ130" s="213"/>
      <c r="DK130" s="213"/>
      <c r="DL130" s="213"/>
      <c r="DM130" s="213"/>
      <c r="DN130" s="213"/>
      <c r="DO130" s="213"/>
      <c r="DP130" s="213"/>
      <c r="DQ130" s="213"/>
      <c r="DR130" s="213"/>
      <c r="DS130" s="213"/>
      <c r="DT130" s="213"/>
      <c r="DU130" s="213"/>
      <c r="DV130" s="213"/>
    </row>
    <row r="131" spans="1:126" ht="12.75" hidden="1">
      <c r="A131" s="15">
        <v>109</v>
      </c>
      <c r="B131" s="85">
        <f t="shared" si="81"/>
        <v>0</v>
      </c>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c r="CP131" s="213"/>
      <c r="CQ131" s="213"/>
      <c r="CR131" s="213"/>
      <c r="CS131" s="213"/>
      <c r="CT131" s="213"/>
      <c r="CU131" s="213"/>
      <c r="CV131" s="213"/>
      <c r="CW131" s="213"/>
      <c r="CX131" s="213"/>
      <c r="CY131" s="213"/>
      <c r="CZ131" s="213"/>
      <c r="DA131" s="213"/>
      <c r="DB131" s="213"/>
      <c r="DC131" s="213"/>
      <c r="DD131" s="213"/>
      <c r="DE131" s="213"/>
      <c r="DF131" s="213"/>
      <c r="DG131" s="213"/>
      <c r="DH131" s="213"/>
      <c r="DI131" s="213"/>
      <c r="DJ131" s="213"/>
      <c r="DK131" s="213"/>
      <c r="DL131" s="213"/>
      <c r="DM131" s="213"/>
      <c r="DN131" s="213"/>
      <c r="DO131" s="213"/>
      <c r="DP131" s="213"/>
      <c r="DQ131" s="213"/>
      <c r="DR131" s="213"/>
      <c r="DS131" s="213"/>
      <c r="DT131" s="213"/>
      <c r="DU131" s="213"/>
      <c r="DV131" s="213"/>
    </row>
    <row r="132" spans="1:126" ht="12.75" hidden="1">
      <c r="A132" s="46">
        <v>110</v>
      </c>
      <c r="B132" s="85">
        <f t="shared" si="81"/>
        <v>0</v>
      </c>
      <c r="D132" s="217"/>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c r="CZ132" s="213"/>
      <c r="DA132" s="213"/>
      <c r="DB132" s="213"/>
      <c r="DC132" s="213"/>
      <c r="DD132" s="213"/>
      <c r="DE132" s="213"/>
      <c r="DF132" s="213"/>
      <c r="DG132" s="213"/>
      <c r="DH132" s="213"/>
      <c r="DI132" s="213"/>
      <c r="DJ132" s="213"/>
      <c r="DK132" s="213"/>
      <c r="DL132" s="213"/>
      <c r="DM132" s="213"/>
      <c r="DN132" s="213"/>
      <c r="DO132" s="213"/>
      <c r="DP132" s="213"/>
      <c r="DQ132" s="213"/>
      <c r="DR132" s="213"/>
      <c r="DS132" s="213"/>
      <c r="DT132" s="213"/>
      <c r="DU132" s="213"/>
      <c r="DV132" s="213"/>
    </row>
    <row r="133" spans="1:126" ht="12.75" hidden="1">
      <c r="A133" s="15">
        <v>111</v>
      </c>
      <c r="B133" s="85" t="str">
        <f t="shared" si="81"/>
        <v>Veresegyház Város</v>
      </c>
      <c r="D133" s="217" t="s">
        <v>547</v>
      </c>
      <c r="F133" s="213" t="str">
        <f>F23</f>
        <v>Veresegyház Város</v>
      </c>
      <c r="G133" s="213" t="str">
        <f aca="true" t="shared" si="82" ref="G133:DV133">G23</f>
        <v>1</v>
      </c>
      <c r="H133" s="213" t="str">
        <f t="shared" si="82"/>
        <v>2</v>
      </c>
      <c r="I133" s="213" t="str">
        <f t="shared" si="82"/>
        <v>3</v>
      </c>
      <c r="J133" s="213" t="str">
        <f t="shared" si="82"/>
        <v>4</v>
      </c>
      <c r="K133" s="213" t="str">
        <f t="shared" si="82"/>
        <v>5</v>
      </c>
      <c r="L133" s="213" t="str">
        <f t="shared" si="82"/>
        <v>6</v>
      </c>
      <c r="M133" s="213" t="str">
        <f t="shared" si="82"/>
        <v>7</v>
      </c>
      <c r="N133" s="213" t="str">
        <f t="shared" si="82"/>
        <v>8</v>
      </c>
      <c r="O133" s="213" t="str">
        <f t="shared" si="82"/>
        <v>9</v>
      </c>
      <c r="P133" s="213" t="str">
        <f t="shared" si="82"/>
        <v>10</v>
      </c>
      <c r="Q133" s="213" t="str">
        <f t="shared" si="82"/>
        <v>11</v>
      </c>
      <c r="R133" s="213" t="str">
        <f t="shared" si="82"/>
        <v>12</v>
      </c>
      <c r="S133" s="213" t="str">
        <f t="shared" si="82"/>
        <v>13</v>
      </c>
      <c r="T133" s="213" t="str">
        <f t="shared" si="82"/>
        <v>14</v>
      </c>
      <c r="U133" s="213" t="str">
        <f t="shared" si="82"/>
        <v>15</v>
      </c>
      <c r="V133" s="213" t="str">
        <f t="shared" si="82"/>
        <v>16</v>
      </c>
      <c r="W133" s="213" t="str">
        <f t="shared" si="82"/>
        <v>17</v>
      </c>
      <c r="X133" s="213" t="str">
        <f t="shared" si="82"/>
        <v>18</v>
      </c>
      <c r="Y133" s="213" t="str">
        <f t="shared" si="82"/>
        <v>19</v>
      </c>
      <c r="Z133" s="213" t="str">
        <f t="shared" si="82"/>
        <v>20</v>
      </c>
      <c r="AA133" s="213" t="str">
        <f t="shared" si="82"/>
        <v>21</v>
      </c>
      <c r="AB133" s="213" t="str">
        <f t="shared" si="82"/>
        <v>22</v>
      </c>
      <c r="AC133" s="213" t="str">
        <f t="shared" si="82"/>
        <v>23</v>
      </c>
      <c r="AD133" s="213" t="str">
        <f t="shared" si="82"/>
        <v>24</v>
      </c>
      <c r="AE133" s="213" t="str">
        <f t="shared" si="82"/>
        <v>25</v>
      </c>
      <c r="AF133" s="213" t="str">
        <f t="shared" si="82"/>
        <v>26</v>
      </c>
      <c r="AG133" s="213" t="str">
        <f t="shared" si="82"/>
        <v>27</v>
      </c>
      <c r="AH133" s="213" t="str">
        <f t="shared" si="82"/>
        <v>28</v>
      </c>
      <c r="AI133" s="213" t="str">
        <f t="shared" si="82"/>
        <v>29</v>
      </c>
      <c r="AJ133" s="213" t="str">
        <f t="shared" si="82"/>
        <v>30</v>
      </c>
      <c r="AK133" s="213" t="str">
        <f t="shared" si="82"/>
        <v>31</v>
      </c>
      <c r="AL133" s="213" t="str">
        <f t="shared" si="82"/>
        <v>32</v>
      </c>
      <c r="AM133" s="213" t="str">
        <f t="shared" si="82"/>
        <v>33</v>
      </c>
      <c r="AN133" s="213" t="str">
        <f t="shared" si="82"/>
        <v>34</v>
      </c>
      <c r="AO133" s="213" t="str">
        <f t="shared" si="82"/>
        <v>35</v>
      </c>
      <c r="AP133" s="213" t="str">
        <f t="shared" si="82"/>
        <v>36</v>
      </c>
      <c r="AQ133" s="213" t="str">
        <f t="shared" si="82"/>
        <v>37</v>
      </c>
      <c r="AR133" s="213" t="str">
        <f t="shared" si="82"/>
        <v>38</v>
      </c>
      <c r="AS133" s="213" t="str">
        <f t="shared" si="82"/>
        <v>39</v>
      </c>
      <c r="AT133" s="213" t="str">
        <f t="shared" si="82"/>
        <v>40</v>
      </c>
      <c r="AU133" s="213" t="str">
        <f t="shared" si="82"/>
        <v>41</v>
      </c>
      <c r="AV133" s="213" t="str">
        <f t="shared" si="82"/>
        <v>42</v>
      </c>
      <c r="AW133" s="213" t="str">
        <f t="shared" si="82"/>
        <v>43</v>
      </c>
      <c r="AX133" s="213" t="str">
        <f t="shared" si="82"/>
        <v>44</v>
      </c>
      <c r="AY133" s="213" t="str">
        <f t="shared" si="82"/>
        <v>45</v>
      </c>
      <c r="AZ133" s="213" t="str">
        <f t="shared" si="82"/>
        <v>46</v>
      </c>
      <c r="BA133" s="213" t="str">
        <f t="shared" si="82"/>
        <v>47</v>
      </c>
      <c r="BB133" s="213" t="str">
        <f t="shared" si="82"/>
        <v>48</v>
      </c>
      <c r="BC133" s="213" t="str">
        <f t="shared" si="82"/>
        <v>49</v>
      </c>
      <c r="BD133" s="213" t="str">
        <f t="shared" si="82"/>
        <v>50</v>
      </c>
      <c r="BE133" s="213" t="str">
        <f t="shared" si="82"/>
        <v>51</v>
      </c>
      <c r="BF133" s="213" t="str">
        <f t="shared" si="82"/>
        <v>52</v>
      </c>
      <c r="BG133" s="213" t="str">
        <f t="shared" si="82"/>
        <v>53</v>
      </c>
      <c r="BH133" s="213" t="str">
        <f t="shared" si="82"/>
        <v>54</v>
      </c>
      <c r="BI133" s="213" t="str">
        <f t="shared" si="82"/>
        <v>55</v>
      </c>
      <c r="BJ133" s="213" t="str">
        <f t="shared" si="82"/>
        <v>56</v>
      </c>
      <c r="BK133" s="213" t="str">
        <f t="shared" si="82"/>
        <v>57</v>
      </c>
      <c r="BL133" s="213" t="str">
        <f t="shared" si="82"/>
        <v>58</v>
      </c>
      <c r="BM133" s="213" t="str">
        <f t="shared" si="82"/>
        <v>59</v>
      </c>
      <c r="BN133" s="213" t="str">
        <f t="shared" si="82"/>
        <v>60</v>
      </c>
      <c r="BO133" s="213" t="str">
        <f t="shared" si="82"/>
        <v>61</v>
      </c>
      <c r="BP133" s="213" t="str">
        <f t="shared" si="82"/>
        <v>62</v>
      </c>
      <c r="BQ133" s="213" t="str">
        <f t="shared" si="82"/>
        <v>63</v>
      </c>
      <c r="BR133" s="213" t="str">
        <f t="shared" si="82"/>
        <v>64</v>
      </c>
      <c r="BS133" s="213" t="str">
        <f t="shared" si="82"/>
        <v>65</v>
      </c>
      <c r="BT133" s="213" t="str">
        <f t="shared" si="82"/>
        <v>66</v>
      </c>
      <c r="BU133" s="213" t="str">
        <f t="shared" si="82"/>
        <v>67</v>
      </c>
      <c r="BV133" s="213" t="str">
        <f t="shared" si="82"/>
        <v>68</v>
      </c>
      <c r="BW133" s="213" t="str">
        <f t="shared" si="82"/>
        <v>69</v>
      </c>
      <c r="BX133" s="213" t="str">
        <f t="shared" si="82"/>
        <v>70</v>
      </c>
      <c r="BY133" s="213" t="str">
        <f t="shared" si="82"/>
        <v>71</v>
      </c>
      <c r="BZ133" s="213" t="str">
        <f t="shared" si="82"/>
        <v>72</v>
      </c>
      <c r="CA133" s="213" t="str">
        <f t="shared" si="82"/>
        <v>73</v>
      </c>
      <c r="CB133" s="213" t="str">
        <f t="shared" si="82"/>
        <v>74</v>
      </c>
      <c r="CC133" s="213" t="str">
        <f t="shared" si="82"/>
        <v>75</v>
      </c>
      <c r="CD133" s="213" t="str">
        <f t="shared" si="82"/>
        <v>76</v>
      </c>
      <c r="CE133" s="213" t="str">
        <f t="shared" si="82"/>
        <v>77</v>
      </c>
      <c r="CF133" s="213" t="str">
        <f t="shared" si="82"/>
        <v>78</v>
      </c>
      <c r="CG133" s="213" t="str">
        <f t="shared" si="82"/>
        <v>79</v>
      </c>
      <c r="CH133" s="213" t="str">
        <f t="shared" si="82"/>
        <v>80</v>
      </c>
      <c r="CI133" s="213" t="str">
        <f t="shared" si="82"/>
        <v>81</v>
      </c>
      <c r="CJ133" s="213" t="str">
        <f t="shared" si="82"/>
        <v>82</v>
      </c>
      <c r="CK133" s="213" t="str">
        <f t="shared" si="82"/>
        <v>83</v>
      </c>
      <c r="CL133" s="213" t="str">
        <f t="shared" si="82"/>
        <v>84</v>
      </c>
      <c r="CM133" s="213" t="str">
        <f t="shared" si="82"/>
        <v>85</v>
      </c>
      <c r="CN133" s="213" t="str">
        <f t="shared" si="82"/>
        <v>86</v>
      </c>
      <c r="CO133" s="213" t="str">
        <f t="shared" si="82"/>
        <v>87</v>
      </c>
      <c r="CP133" s="213" t="str">
        <f t="shared" si="82"/>
        <v>88</v>
      </c>
      <c r="CQ133" s="213" t="str">
        <f t="shared" si="82"/>
        <v>89</v>
      </c>
      <c r="CR133" s="213" t="str">
        <f t="shared" si="82"/>
        <v>90</v>
      </c>
      <c r="CS133" s="213" t="str">
        <f t="shared" si="82"/>
        <v>91</v>
      </c>
      <c r="CT133" s="213" t="str">
        <f t="shared" si="82"/>
        <v>92</v>
      </c>
      <c r="CU133" s="213" t="str">
        <f t="shared" si="82"/>
        <v>93</v>
      </c>
      <c r="CV133" s="213" t="str">
        <f t="shared" si="82"/>
        <v>94</v>
      </c>
      <c r="CW133" s="213" t="str">
        <f t="shared" si="82"/>
        <v>95</v>
      </c>
      <c r="CX133" s="213" t="str">
        <f t="shared" si="82"/>
        <v>96</v>
      </c>
      <c r="CY133" s="213" t="str">
        <f t="shared" si="82"/>
        <v>97</v>
      </c>
      <c r="CZ133" s="213" t="str">
        <f t="shared" si="82"/>
        <v>98</v>
      </c>
      <c r="DA133" s="213" t="str">
        <f t="shared" si="82"/>
        <v>99</v>
      </c>
      <c r="DB133" s="213" t="str">
        <f t="shared" si="82"/>
        <v>100</v>
      </c>
      <c r="DC133" s="213" t="str">
        <f t="shared" si="82"/>
        <v>101</v>
      </c>
      <c r="DD133" s="213" t="str">
        <f t="shared" si="82"/>
        <v>102</v>
      </c>
      <c r="DE133" s="213" t="str">
        <f t="shared" si="82"/>
        <v>103</v>
      </c>
      <c r="DF133" s="213" t="str">
        <f t="shared" si="82"/>
        <v>104</v>
      </c>
      <c r="DG133" s="213" t="str">
        <f t="shared" si="82"/>
        <v>105</v>
      </c>
      <c r="DH133" s="213" t="str">
        <f t="shared" si="82"/>
        <v>106</v>
      </c>
      <c r="DI133" s="213" t="str">
        <f t="shared" si="82"/>
        <v>107</v>
      </c>
      <c r="DJ133" s="213" t="str">
        <f t="shared" si="82"/>
        <v>108</v>
      </c>
      <c r="DK133" s="213" t="str">
        <f t="shared" si="82"/>
        <v>109</v>
      </c>
      <c r="DL133" s="213" t="str">
        <f t="shared" si="82"/>
        <v>110</v>
      </c>
      <c r="DM133" s="213" t="str">
        <f t="shared" si="82"/>
        <v>111</v>
      </c>
      <c r="DN133" s="213" t="str">
        <f t="shared" si="82"/>
        <v>112</v>
      </c>
      <c r="DO133" s="213" t="str">
        <f t="shared" si="82"/>
        <v>113</v>
      </c>
      <c r="DP133" s="213" t="str">
        <f t="shared" si="82"/>
        <v>114</v>
      </c>
      <c r="DQ133" s="213" t="str">
        <f t="shared" si="82"/>
        <v>115</v>
      </c>
      <c r="DR133" s="213" t="str">
        <f t="shared" si="82"/>
        <v>116</v>
      </c>
      <c r="DS133" s="213" t="str">
        <f t="shared" si="82"/>
        <v>117</v>
      </c>
      <c r="DT133" s="213" t="str">
        <f t="shared" si="82"/>
        <v>118</v>
      </c>
      <c r="DU133" s="213" t="str">
        <f t="shared" si="82"/>
        <v>119</v>
      </c>
      <c r="DV133" s="213" t="str">
        <f t="shared" si="82"/>
        <v>120</v>
      </c>
    </row>
    <row r="134" spans="1:126" ht="12.75" hidden="1">
      <c r="A134" s="15">
        <v>112</v>
      </c>
      <c r="B134" s="85">
        <f t="shared" si="81"/>
        <v>0</v>
      </c>
      <c r="D134" s="217"/>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c r="CP134" s="213"/>
      <c r="CQ134" s="213"/>
      <c r="CR134" s="213"/>
      <c r="CS134" s="213"/>
      <c r="CT134" s="213"/>
      <c r="CU134" s="213"/>
      <c r="CV134" s="213"/>
      <c r="CW134" s="213"/>
      <c r="CX134" s="213"/>
      <c r="CY134" s="213"/>
      <c r="CZ134" s="213"/>
      <c r="DA134" s="213"/>
      <c r="DB134" s="213"/>
      <c r="DC134" s="213"/>
      <c r="DD134" s="213"/>
      <c r="DE134" s="213"/>
      <c r="DF134" s="213"/>
      <c r="DG134" s="213"/>
      <c r="DH134" s="213"/>
      <c r="DI134" s="213"/>
      <c r="DJ134" s="213"/>
      <c r="DK134" s="213"/>
      <c r="DL134" s="213"/>
      <c r="DM134" s="213"/>
      <c r="DN134" s="213"/>
      <c r="DO134" s="213"/>
      <c r="DP134" s="213"/>
      <c r="DQ134" s="213"/>
      <c r="DR134" s="213"/>
      <c r="DS134" s="213"/>
      <c r="DT134" s="213"/>
      <c r="DU134" s="213"/>
      <c r="DV134" s="213"/>
    </row>
    <row r="135" spans="1:126" ht="12.75" hidden="1">
      <c r="A135" s="46">
        <v>113</v>
      </c>
      <c r="B135" s="85">
        <f>HLOOKUP(1,$F$22:$DV$140,A136)</f>
        <v>0</v>
      </c>
      <c r="D135" s="217" t="s">
        <v>548</v>
      </c>
      <c r="F135" s="218">
        <v>0</v>
      </c>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c r="CD135" s="218"/>
      <c r="CE135" s="218"/>
      <c r="CF135" s="218"/>
      <c r="CG135" s="218"/>
      <c r="CH135" s="218"/>
      <c r="CI135" s="218"/>
      <c r="CJ135" s="218"/>
      <c r="CK135" s="218"/>
      <c r="CL135" s="218"/>
      <c r="CM135" s="218"/>
      <c r="CN135" s="218"/>
      <c r="CO135" s="218"/>
      <c r="CP135" s="218"/>
      <c r="CQ135" s="218"/>
      <c r="CR135" s="218"/>
      <c r="CS135" s="218"/>
      <c r="CT135" s="218"/>
      <c r="CU135" s="218"/>
      <c r="CV135" s="218"/>
      <c r="CW135" s="218"/>
      <c r="CX135" s="218"/>
      <c r="CY135" s="218"/>
      <c r="CZ135" s="218"/>
      <c r="DA135" s="218"/>
      <c r="DB135" s="218"/>
      <c r="DC135" s="218"/>
      <c r="DD135" s="218"/>
      <c r="DE135" s="218"/>
      <c r="DF135" s="218"/>
      <c r="DG135" s="218"/>
      <c r="DH135" s="218"/>
      <c r="DI135" s="218"/>
      <c r="DJ135" s="218"/>
      <c r="DK135" s="218"/>
      <c r="DL135" s="218"/>
      <c r="DM135" s="218"/>
      <c r="DN135" s="218"/>
      <c r="DO135" s="218"/>
      <c r="DP135" s="218"/>
      <c r="DQ135" s="218"/>
      <c r="DR135" s="218"/>
      <c r="DS135" s="218"/>
      <c r="DT135" s="218"/>
      <c r="DU135" s="218"/>
      <c r="DV135" s="218"/>
    </row>
    <row r="136" spans="1:126" ht="12.75" hidden="1">
      <c r="A136" s="15">
        <v>114</v>
      </c>
      <c r="B136" s="85">
        <f>HLOOKUP(1,$F$22:$DV$140,A137)</f>
        <v>0</v>
      </c>
      <c r="D136" s="217" t="s">
        <v>549</v>
      </c>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19"/>
      <c r="BJ136" s="219"/>
      <c r="BK136" s="219"/>
      <c r="BL136" s="219"/>
      <c r="BM136" s="219"/>
      <c r="BN136" s="219"/>
      <c r="BO136" s="219"/>
      <c r="BP136" s="219"/>
      <c r="BQ136" s="219"/>
      <c r="BR136" s="219"/>
      <c r="BS136" s="219"/>
      <c r="BT136" s="219"/>
      <c r="BU136" s="219"/>
      <c r="BV136" s="219"/>
      <c r="BW136" s="219"/>
      <c r="BX136" s="219"/>
      <c r="BY136" s="219"/>
      <c r="BZ136" s="219"/>
      <c r="CA136" s="219"/>
      <c r="CB136" s="219"/>
      <c r="CC136" s="219"/>
      <c r="CD136" s="219"/>
      <c r="CE136" s="219"/>
      <c r="CF136" s="219"/>
      <c r="CG136" s="219"/>
      <c r="CH136" s="219"/>
      <c r="CI136" s="219"/>
      <c r="CJ136" s="219"/>
      <c r="CK136" s="219"/>
      <c r="CL136" s="219"/>
      <c r="CM136" s="219"/>
      <c r="CN136" s="219"/>
      <c r="CO136" s="219"/>
      <c r="CP136" s="219"/>
      <c r="CQ136" s="219"/>
      <c r="CR136" s="219"/>
      <c r="CS136" s="219"/>
      <c r="CT136" s="219"/>
      <c r="CU136" s="219"/>
      <c r="CV136" s="219"/>
      <c r="CW136" s="219"/>
      <c r="CX136" s="219"/>
      <c r="CY136" s="219"/>
      <c r="CZ136" s="219"/>
      <c r="DA136" s="219"/>
      <c r="DB136" s="219"/>
      <c r="DC136" s="219"/>
      <c r="DD136" s="219"/>
      <c r="DE136" s="219"/>
      <c r="DF136" s="219"/>
      <c r="DG136" s="219"/>
      <c r="DH136" s="219"/>
      <c r="DI136" s="219"/>
      <c r="DJ136" s="219"/>
      <c r="DK136" s="219"/>
      <c r="DL136" s="219"/>
      <c r="DM136" s="219"/>
      <c r="DN136" s="219"/>
      <c r="DO136" s="219"/>
      <c r="DP136" s="219"/>
      <c r="DQ136" s="219"/>
      <c r="DR136" s="219"/>
      <c r="DS136" s="219"/>
      <c r="DT136" s="219"/>
      <c r="DU136" s="219"/>
      <c r="DV136" s="219"/>
    </row>
    <row r="137" spans="1:126" ht="12.75" hidden="1">
      <c r="A137" s="15">
        <v>115</v>
      </c>
      <c r="B137" s="85">
        <f>HLOOKUP(1,$F$22:$DV$140,A138)</f>
        <v>0</v>
      </c>
      <c r="D137" s="217" t="s">
        <v>550</v>
      </c>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c r="BA137" s="219"/>
      <c r="BB137" s="219"/>
      <c r="BC137" s="219"/>
      <c r="BD137" s="219"/>
      <c r="BE137" s="219"/>
      <c r="BF137" s="219"/>
      <c r="BG137" s="219"/>
      <c r="BH137" s="219"/>
      <c r="BI137" s="219"/>
      <c r="BJ137" s="219"/>
      <c r="BK137" s="219"/>
      <c r="BL137" s="219"/>
      <c r="BM137" s="219"/>
      <c r="BN137" s="219"/>
      <c r="BO137" s="219"/>
      <c r="BP137" s="219"/>
      <c r="BQ137" s="219"/>
      <c r="BR137" s="219"/>
      <c r="BS137" s="219"/>
      <c r="BT137" s="219"/>
      <c r="BU137" s="219"/>
      <c r="BV137" s="219"/>
      <c r="BW137" s="219"/>
      <c r="BX137" s="219"/>
      <c r="BY137" s="219"/>
      <c r="BZ137" s="219"/>
      <c r="CA137" s="219"/>
      <c r="CB137" s="219"/>
      <c r="CC137" s="219"/>
      <c r="CD137" s="219"/>
      <c r="CE137" s="219"/>
      <c r="CF137" s="219"/>
      <c r="CG137" s="219"/>
      <c r="CH137" s="219"/>
      <c r="CI137" s="219"/>
      <c r="CJ137" s="219"/>
      <c r="CK137" s="219"/>
      <c r="CL137" s="219"/>
      <c r="CM137" s="219"/>
      <c r="CN137" s="219"/>
      <c r="CO137" s="219"/>
      <c r="CP137" s="219"/>
      <c r="CQ137" s="219"/>
      <c r="CR137" s="219"/>
      <c r="CS137" s="219"/>
      <c r="CT137" s="219"/>
      <c r="CU137" s="219"/>
      <c r="CV137" s="219"/>
      <c r="CW137" s="219"/>
      <c r="CX137" s="219"/>
      <c r="CY137" s="219"/>
      <c r="CZ137" s="219"/>
      <c r="DA137" s="219"/>
      <c r="DB137" s="219"/>
      <c r="DC137" s="219"/>
      <c r="DD137" s="219"/>
      <c r="DE137" s="219"/>
      <c r="DF137" s="219"/>
      <c r="DG137" s="219"/>
      <c r="DH137" s="219"/>
      <c r="DI137" s="219"/>
      <c r="DJ137" s="219"/>
      <c r="DK137" s="219"/>
      <c r="DL137" s="219"/>
      <c r="DM137" s="219"/>
      <c r="DN137" s="219"/>
      <c r="DO137" s="219"/>
      <c r="DP137" s="219"/>
      <c r="DQ137" s="219"/>
      <c r="DR137" s="219"/>
      <c r="DS137" s="219"/>
      <c r="DT137" s="219"/>
      <c r="DU137" s="219"/>
      <c r="DV137" s="219"/>
    </row>
    <row r="138" spans="1:126" ht="12.75" hidden="1">
      <c r="A138" s="46">
        <v>116</v>
      </c>
      <c r="B138" s="85">
        <f>HLOOKUP(1,$F$22:$DV$140,A139)</f>
        <v>0</v>
      </c>
      <c r="D138" s="217" t="s">
        <v>551</v>
      </c>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c r="AG138" s="219"/>
      <c r="AH138" s="219"/>
      <c r="AI138" s="219"/>
      <c r="AJ138" s="219"/>
      <c r="AK138" s="219"/>
      <c r="AL138" s="219"/>
      <c r="AM138" s="219"/>
      <c r="AN138" s="219"/>
      <c r="AO138" s="219"/>
      <c r="AP138" s="219"/>
      <c r="AQ138" s="219"/>
      <c r="AR138" s="219"/>
      <c r="AS138" s="219"/>
      <c r="AT138" s="219"/>
      <c r="AU138" s="219"/>
      <c r="AV138" s="219"/>
      <c r="AW138" s="219"/>
      <c r="AX138" s="219"/>
      <c r="AY138" s="219"/>
      <c r="AZ138" s="219"/>
      <c r="BA138" s="219"/>
      <c r="BB138" s="219"/>
      <c r="BC138" s="219"/>
      <c r="BD138" s="219"/>
      <c r="BE138" s="219"/>
      <c r="BF138" s="219"/>
      <c r="BG138" s="219"/>
      <c r="BH138" s="219"/>
      <c r="BI138" s="219"/>
      <c r="BJ138" s="219"/>
      <c r="BK138" s="219"/>
      <c r="BL138" s="219"/>
      <c r="BM138" s="219"/>
      <c r="BN138" s="219"/>
      <c r="BO138" s="219"/>
      <c r="BP138" s="219"/>
      <c r="BQ138" s="219"/>
      <c r="BR138" s="219"/>
      <c r="BS138" s="219"/>
      <c r="BT138" s="219"/>
      <c r="BU138" s="219"/>
      <c r="BV138" s="219"/>
      <c r="BW138" s="219"/>
      <c r="BX138" s="219"/>
      <c r="BY138" s="219"/>
      <c r="BZ138" s="219"/>
      <c r="CA138" s="219"/>
      <c r="CB138" s="219"/>
      <c r="CC138" s="219"/>
      <c r="CD138" s="219"/>
      <c r="CE138" s="219"/>
      <c r="CF138" s="219"/>
      <c r="CG138" s="219"/>
      <c r="CH138" s="219"/>
      <c r="CI138" s="219"/>
      <c r="CJ138" s="219"/>
      <c r="CK138" s="219"/>
      <c r="CL138" s="219"/>
      <c r="CM138" s="219"/>
      <c r="CN138" s="219"/>
      <c r="CO138" s="219"/>
      <c r="CP138" s="219"/>
      <c r="CQ138" s="219"/>
      <c r="CR138" s="219"/>
      <c r="CS138" s="219"/>
      <c r="CT138" s="219"/>
      <c r="CU138" s="219"/>
      <c r="CV138" s="219"/>
      <c r="CW138" s="219"/>
      <c r="CX138" s="219"/>
      <c r="CY138" s="219"/>
      <c r="CZ138" s="219"/>
      <c r="DA138" s="219"/>
      <c r="DB138" s="219"/>
      <c r="DC138" s="219"/>
      <c r="DD138" s="219"/>
      <c r="DE138" s="219"/>
      <c r="DF138" s="219"/>
      <c r="DG138" s="219"/>
      <c r="DH138" s="219"/>
      <c r="DI138" s="219"/>
      <c r="DJ138" s="219"/>
      <c r="DK138" s="219"/>
      <c r="DL138" s="219"/>
      <c r="DM138" s="219"/>
      <c r="DN138" s="219"/>
      <c r="DO138" s="219"/>
      <c r="DP138" s="219"/>
      <c r="DQ138" s="219"/>
      <c r="DR138" s="219"/>
      <c r="DS138" s="219"/>
      <c r="DT138" s="219"/>
      <c r="DU138" s="219"/>
      <c r="DV138" s="219"/>
    </row>
    <row r="139" spans="1:126" ht="12.75" hidden="1">
      <c r="A139" s="46">
        <v>117</v>
      </c>
      <c r="B139" s="85">
        <f aca="true" t="shared" si="83" ref="B139:B148">HLOOKUP(1,$F$22:$DV$150,A140)</f>
        <v>0</v>
      </c>
      <c r="D139" s="217" t="s">
        <v>552</v>
      </c>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c r="BF139" s="220"/>
      <c r="BG139" s="220"/>
      <c r="BH139" s="220"/>
      <c r="BI139" s="220"/>
      <c r="BJ139" s="220"/>
      <c r="BK139" s="220"/>
      <c r="BL139" s="220"/>
      <c r="BM139" s="220"/>
      <c r="BN139" s="220"/>
      <c r="BO139" s="220"/>
      <c r="BP139" s="220"/>
      <c r="BQ139" s="220"/>
      <c r="BR139" s="220"/>
      <c r="BS139" s="220"/>
      <c r="BT139" s="220"/>
      <c r="BU139" s="220"/>
      <c r="BV139" s="220"/>
      <c r="BW139" s="220"/>
      <c r="BX139" s="220"/>
      <c r="BY139" s="220"/>
      <c r="BZ139" s="220"/>
      <c r="CA139" s="220"/>
      <c r="CB139" s="220"/>
      <c r="CC139" s="220"/>
      <c r="CD139" s="220"/>
      <c r="CE139" s="220"/>
      <c r="CF139" s="220"/>
      <c r="CG139" s="220"/>
      <c r="CH139" s="220"/>
      <c r="CI139" s="220"/>
      <c r="CJ139" s="220"/>
      <c r="CK139" s="220"/>
      <c r="CL139" s="220"/>
      <c r="CM139" s="220"/>
      <c r="CN139" s="220"/>
      <c r="CO139" s="220"/>
      <c r="CP139" s="220"/>
      <c r="CQ139" s="220"/>
      <c r="CR139" s="220"/>
      <c r="CS139" s="220"/>
      <c r="CT139" s="220"/>
      <c r="CU139" s="220"/>
      <c r="CV139" s="220"/>
      <c r="CW139" s="220"/>
      <c r="CX139" s="220"/>
      <c r="CY139" s="220"/>
      <c r="CZ139" s="220"/>
      <c r="DA139" s="220"/>
      <c r="DB139" s="220"/>
      <c r="DC139" s="220"/>
      <c r="DD139" s="220"/>
      <c r="DE139" s="220"/>
      <c r="DF139" s="220"/>
      <c r="DG139" s="220"/>
      <c r="DH139" s="220"/>
      <c r="DI139" s="220"/>
      <c r="DJ139" s="220"/>
      <c r="DK139" s="220"/>
      <c r="DL139" s="220"/>
      <c r="DM139" s="220"/>
      <c r="DN139" s="220"/>
      <c r="DO139" s="220"/>
      <c r="DP139" s="220"/>
      <c r="DQ139" s="220"/>
      <c r="DR139" s="220"/>
      <c r="DS139" s="220"/>
      <c r="DT139" s="220"/>
      <c r="DU139" s="220"/>
      <c r="DV139" s="220"/>
    </row>
    <row r="140" spans="1:126" ht="12.75" hidden="1">
      <c r="A140" s="15">
        <v>118</v>
      </c>
      <c r="B140" s="85">
        <f t="shared" si="83"/>
        <v>0</v>
      </c>
      <c r="D140" s="217" t="s">
        <v>553</v>
      </c>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220"/>
      <c r="AF140" s="220"/>
      <c r="AG140" s="220"/>
      <c r="AH140" s="220"/>
      <c r="AI140" s="220"/>
      <c r="AJ140" s="220"/>
      <c r="AK140" s="220"/>
      <c r="AL140" s="220"/>
      <c r="AM140" s="220"/>
      <c r="AN140" s="220"/>
      <c r="AO140" s="220"/>
      <c r="AP140" s="220"/>
      <c r="AQ140" s="220"/>
      <c r="AR140" s="220"/>
      <c r="AS140" s="220"/>
      <c r="AT140" s="220"/>
      <c r="AU140" s="220"/>
      <c r="AV140" s="220"/>
      <c r="AW140" s="220"/>
      <c r="AX140" s="220"/>
      <c r="AY140" s="220"/>
      <c r="AZ140" s="220"/>
      <c r="BA140" s="220"/>
      <c r="BB140" s="220"/>
      <c r="BC140" s="220"/>
      <c r="BD140" s="220"/>
      <c r="BE140" s="220"/>
      <c r="BF140" s="220"/>
      <c r="BG140" s="220"/>
      <c r="BH140" s="220"/>
      <c r="BI140" s="220"/>
      <c r="BJ140" s="220"/>
      <c r="BK140" s="220"/>
      <c r="BL140" s="220"/>
      <c r="BM140" s="220"/>
      <c r="BN140" s="220"/>
      <c r="BO140" s="220"/>
      <c r="BP140" s="220"/>
      <c r="BQ140" s="220"/>
      <c r="BR140" s="220"/>
      <c r="BS140" s="220"/>
      <c r="BT140" s="220"/>
      <c r="BU140" s="220"/>
      <c r="BV140" s="220"/>
      <c r="BW140" s="220"/>
      <c r="BX140" s="220"/>
      <c r="BY140" s="220"/>
      <c r="BZ140" s="220"/>
      <c r="CA140" s="220"/>
      <c r="CB140" s="220"/>
      <c r="CC140" s="220"/>
      <c r="CD140" s="220"/>
      <c r="CE140" s="220"/>
      <c r="CF140" s="220"/>
      <c r="CG140" s="220"/>
      <c r="CH140" s="220"/>
      <c r="CI140" s="220"/>
      <c r="CJ140" s="220"/>
      <c r="CK140" s="220"/>
      <c r="CL140" s="220"/>
      <c r="CM140" s="220"/>
      <c r="CN140" s="220"/>
      <c r="CO140" s="220"/>
      <c r="CP140" s="220"/>
      <c r="CQ140" s="220"/>
      <c r="CR140" s="220"/>
      <c r="CS140" s="220"/>
      <c r="CT140" s="220"/>
      <c r="CU140" s="220"/>
      <c r="CV140" s="220"/>
      <c r="CW140" s="220"/>
      <c r="CX140" s="220"/>
      <c r="CY140" s="220"/>
      <c r="CZ140" s="220"/>
      <c r="DA140" s="220"/>
      <c r="DB140" s="220"/>
      <c r="DC140" s="220"/>
      <c r="DD140" s="220"/>
      <c r="DE140" s="220"/>
      <c r="DF140" s="220"/>
      <c r="DG140" s="220"/>
      <c r="DH140" s="220"/>
      <c r="DI140" s="220"/>
      <c r="DJ140" s="220"/>
      <c r="DK140" s="220"/>
      <c r="DL140" s="220"/>
      <c r="DM140" s="220"/>
      <c r="DN140" s="220"/>
      <c r="DO140" s="220"/>
      <c r="DP140" s="220"/>
      <c r="DQ140" s="220"/>
      <c r="DR140" s="220"/>
      <c r="DS140" s="220"/>
      <c r="DT140" s="220"/>
      <c r="DU140" s="220"/>
      <c r="DV140" s="220"/>
    </row>
    <row r="141" spans="1:126" ht="12.75" hidden="1">
      <c r="A141" s="15">
        <v>119</v>
      </c>
      <c r="B141" s="85">
        <f t="shared" si="83"/>
        <v>0</v>
      </c>
      <c r="D141" s="217" t="s">
        <v>554</v>
      </c>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221"/>
      <c r="AM141" s="221"/>
      <c r="AN141" s="221"/>
      <c r="AO141" s="221"/>
      <c r="AP141" s="221"/>
      <c r="AQ141" s="221"/>
      <c r="AR141" s="221"/>
      <c r="AS141" s="221"/>
      <c r="AT141" s="221"/>
      <c r="AU141" s="221"/>
      <c r="AV141" s="221"/>
      <c r="AW141" s="221"/>
      <c r="AX141" s="221"/>
      <c r="AY141" s="221"/>
      <c r="AZ141" s="221"/>
      <c r="BA141" s="221"/>
      <c r="BB141" s="221"/>
      <c r="BC141" s="221"/>
      <c r="BD141" s="221"/>
      <c r="BE141" s="221"/>
      <c r="BF141" s="221"/>
      <c r="BG141" s="221"/>
      <c r="BH141" s="221"/>
      <c r="BI141" s="221"/>
      <c r="BJ141" s="221"/>
      <c r="BK141" s="221"/>
      <c r="BL141" s="221"/>
      <c r="BM141" s="221"/>
      <c r="BN141" s="221"/>
      <c r="BO141" s="221"/>
      <c r="BP141" s="221"/>
      <c r="BQ141" s="221"/>
      <c r="BR141" s="221"/>
      <c r="BS141" s="221"/>
      <c r="BT141" s="221"/>
      <c r="BU141" s="221"/>
      <c r="BV141" s="221"/>
      <c r="BW141" s="221"/>
      <c r="BX141" s="221"/>
      <c r="BY141" s="221"/>
      <c r="BZ141" s="221"/>
      <c r="CA141" s="221"/>
      <c r="CB141" s="221"/>
      <c r="CC141" s="221"/>
      <c r="CD141" s="221"/>
      <c r="CE141" s="221"/>
      <c r="CF141" s="221"/>
      <c r="CG141" s="221"/>
      <c r="CH141" s="221"/>
      <c r="CI141" s="221"/>
      <c r="CJ141" s="221"/>
      <c r="CK141" s="221"/>
      <c r="CL141" s="221"/>
      <c r="CM141" s="221"/>
      <c r="CN141" s="221"/>
      <c r="CO141" s="221"/>
      <c r="CP141" s="221"/>
      <c r="CQ141" s="221"/>
      <c r="CR141" s="221"/>
      <c r="CS141" s="221"/>
      <c r="CT141" s="221"/>
      <c r="CU141" s="221"/>
      <c r="CV141" s="221"/>
      <c r="CW141" s="221"/>
      <c r="CX141" s="221"/>
      <c r="CY141" s="221"/>
      <c r="CZ141" s="221"/>
      <c r="DA141" s="221"/>
      <c r="DB141" s="221"/>
      <c r="DC141" s="221"/>
      <c r="DD141" s="221"/>
      <c r="DE141" s="221"/>
      <c r="DF141" s="221"/>
      <c r="DG141" s="221"/>
      <c r="DH141" s="221"/>
      <c r="DI141" s="221"/>
      <c r="DJ141" s="221"/>
      <c r="DK141" s="221"/>
      <c r="DL141" s="221"/>
      <c r="DM141" s="221"/>
      <c r="DN141" s="221"/>
      <c r="DO141" s="221"/>
      <c r="DP141" s="221"/>
      <c r="DQ141" s="221"/>
      <c r="DR141" s="221"/>
      <c r="DS141" s="221"/>
      <c r="DT141" s="221"/>
      <c r="DU141" s="221"/>
      <c r="DV141" s="221"/>
    </row>
    <row r="142" spans="1:126" ht="12.75" hidden="1">
      <c r="A142" s="46">
        <v>120</v>
      </c>
      <c r="B142" s="85">
        <f t="shared" si="83"/>
        <v>0</v>
      </c>
      <c r="D142" s="217" t="s">
        <v>555</v>
      </c>
      <c r="F142" s="222"/>
      <c r="G142" s="222"/>
      <c r="H142" s="222"/>
      <c r="I142" s="222"/>
      <c r="J142" s="222"/>
      <c r="K142" s="222"/>
      <c r="L142" s="222"/>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2"/>
      <c r="BJ142" s="222"/>
      <c r="BK142" s="222"/>
      <c r="BL142" s="222"/>
      <c r="BM142" s="222"/>
      <c r="BN142" s="222"/>
      <c r="BO142" s="222"/>
      <c r="BP142" s="222"/>
      <c r="BQ142" s="222"/>
      <c r="BR142" s="222"/>
      <c r="BS142" s="222"/>
      <c r="BT142" s="222"/>
      <c r="BU142" s="222"/>
      <c r="BV142" s="222"/>
      <c r="BW142" s="222"/>
      <c r="BX142" s="222"/>
      <c r="BY142" s="222"/>
      <c r="BZ142" s="222"/>
      <c r="CA142" s="222"/>
      <c r="CB142" s="222"/>
      <c r="CC142" s="222"/>
      <c r="CD142" s="222"/>
      <c r="CE142" s="222"/>
      <c r="CF142" s="222"/>
      <c r="CG142" s="222"/>
      <c r="CH142" s="222"/>
      <c r="CI142" s="222"/>
      <c r="CJ142" s="222"/>
      <c r="CK142" s="222"/>
      <c r="CL142" s="222"/>
      <c r="CM142" s="222"/>
      <c r="CN142" s="222"/>
      <c r="CO142" s="222"/>
      <c r="CP142" s="222"/>
      <c r="CQ142" s="222"/>
      <c r="CR142" s="222"/>
      <c r="CS142" s="222"/>
      <c r="CT142" s="222"/>
      <c r="CU142" s="222"/>
      <c r="CV142" s="222"/>
      <c r="CW142" s="222"/>
      <c r="CX142" s="222"/>
      <c r="CY142" s="222"/>
      <c r="CZ142" s="222"/>
      <c r="DA142" s="222"/>
      <c r="DB142" s="222"/>
      <c r="DC142" s="222"/>
      <c r="DD142" s="222"/>
      <c r="DE142" s="222"/>
      <c r="DF142" s="222"/>
      <c r="DG142" s="222"/>
      <c r="DH142" s="222"/>
      <c r="DI142" s="222"/>
      <c r="DJ142" s="222"/>
      <c r="DK142" s="222"/>
      <c r="DL142" s="222"/>
      <c r="DM142" s="222"/>
      <c r="DN142" s="222"/>
      <c r="DO142" s="222"/>
      <c r="DP142" s="222"/>
      <c r="DQ142" s="222"/>
      <c r="DR142" s="222"/>
      <c r="DS142" s="222"/>
      <c r="DT142" s="222"/>
      <c r="DU142" s="222"/>
      <c r="DV142" s="222"/>
    </row>
    <row r="143" spans="1:126" ht="12.75" hidden="1">
      <c r="A143" s="15">
        <v>121</v>
      </c>
      <c r="B143" s="85">
        <f t="shared" si="83"/>
        <v>0</v>
      </c>
      <c r="D143" s="217" t="s">
        <v>556</v>
      </c>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c r="BS143" s="219"/>
      <c r="BT143" s="219"/>
      <c r="BU143" s="219"/>
      <c r="BV143" s="219"/>
      <c r="BW143" s="219"/>
      <c r="BX143" s="219"/>
      <c r="BY143" s="219"/>
      <c r="BZ143" s="219"/>
      <c r="CA143" s="219"/>
      <c r="CB143" s="219"/>
      <c r="CC143" s="219"/>
      <c r="CD143" s="219"/>
      <c r="CE143" s="219"/>
      <c r="CF143" s="219"/>
      <c r="CG143" s="219"/>
      <c r="CH143" s="219"/>
      <c r="CI143" s="219"/>
      <c r="CJ143" s="219"/>
      <c r="CK143" s="219"/>
      <c r="CL143" s="219"/>
      <c r="CM143" s="219"/>
      <c r="CN143" s="219"/>
      <c r="CO143" s="219"/>
      <c r="CP143" s="219"/>
      <c r="CQ143" s="219"/>
      <c r="CR143" s="219"/>
      <c r="CS143" s="219"/>
      <c r="CT143" s="219"/>
      <c r="CU143" s="219"/>
      <c r="CV143" s="219"/>
      <c r="CW143" s="219"/>
      <c r="CX143" s="219"/>
      <c r="CY143" s="219"/>
      <c r="CZ143" s="219"/>
      <c r="DA143" s="219"/>
      <c r="DB143" s="219"/>
      <c r="DC143" s="219"/>
      <c r="DD143" s="219"/>
      <c r="DE143" s="219"/>
      <c r="DF143" s="219"/>
      <c r="DG143" s="219"/>
      <c r="DH143" s="219"/>
      <c r="DI143" s="219"/>
      <c r="DJ143" s="219"/>
      <c r="DK143" s="219"/>
      <c r="DL143" s="219"/>
      <c r="DM143" s="219"/>
      <c r="DN143" s="219"/>
      <c r="DO143" s="219"/>
      <c r="DP143" s="219"/>
      <c r="DQ143" s="219"/>
      <c r="DR143" s="219"/>
      <c r="DS143" s="219"/>
      <c r="DT143" s="219"/>
      <c r="DU143" s="219"/>
      <c r="DV143" s="219"/>
    </row>
    <row r="144" spans="1:126" ht="12.75" hidden="1">
      <c r="A144" s="15">
        <v>122</v>
      </c>
      <c r="B144" s="85">
        <f t="shared" si="83"/>
        <v>0</v>
      </c>
      <c r="D144" s="217"/>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row>
    <row r="145" spans="1:126" ht="12.75" hidden="1">
      <c r="A145" s="46">
        <v>123</v>
      </c>
      <c r="B145" s="85">
        <f t="shared" si="83"/>
        <v>0</v>
      </c>
      <c r="D145" s="217"/>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c r="CP145" s="213"/>
      <c r="CQ145" s="213"/>
      <c r="CR145" s="213"/>
      <c r="CS145" s="213"/>
      <c r="CT145" s="213"/>
      <c r="CU145" s="213"/>
      <c r="CV145" s="213"/>
      <c r="CW145" s="213"/>
      <c r="CX145" s="213"/>
      <c r="CY145" s="213"/>
      <c r="CZ145" s="213"/>
      <c r="DA145" s="213"/>
      <c r="DB145" s="213"/>
      <c r="DC145" s="213"/>
      <c r="DD145" s="213"/>
      <c r="DE145" s="213"/>
      <c r="DF145" s="213"/>
      <c r="DG145" s="213"/>
      <c r="DH145" s="213"/>
      <c r="DI145" s="213"/>
      <c r="DJ145" s="213"/>
      <c r="DK145" s="213"/>
      <c r="DL145" s="213"/>
      <c r="DM145" s="213"/>
      <c r="DN145" s="213"/>
      <c r="DO145" s="213"/>
      <c r="DP145" s="213"/>
      <c r="DQ145" s="213"/>
      <c r="DR145" s="213"/>
      <c r="DS145" s="213"/>
      <c r="DT145" s="213"/>
      <c r="DU145" s="213"/>
      <c r="DV145" s="213"/>
    </row>
    <row r="146" spans="1:126" ht="12.75" hidden="1">
      <c r="A146" s="15">
        <v>124</v>
      </c>
      <c r="B146" s="85">
        <f t="shared" si="83"/>
        <v>0</v>
      </c>
      <c r="D146" s="217"/>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c r="CP146" s="213"/>
      <c r="CQ146" s="213"/>
      <c r="CR146" s="213"/>
      <c r="CS146" s="213"/>
      <c r="CT146" s="213"/>
      <c r="CU146" s="213"/>
      <c r="CV146" s="213"/>
      <c r="CW146" s="213"/>
      <c r="CX146" s="213"/>
      <c r="CY146" s="213"/>
      <c r="CZ146" s="213"/>
      <c r="DA146" s="213"/>
      <c r="DB146" s="213"/>
      <c r="DC146" s="213"/>
      <c r="DD146" s="213"/>
      <c r="DE146" s="213"/>
      <c r="DF146" s="213"/>
      <c r="DG146" s="213"/>
      <c r="DH146" s="213"/>
      <c r="DI146" s="213"/>
      <c r="DJ146" s="213"/>
      <c r="DK146" s="213"/>
      <c r="DL146" s="213"/>
      <c r="DM146" s="213"/>
      <c r="DN146" s="213"/>
      <c r="DO146" s="213"/>
      <c r="DP146" s="213"/>
      <c r="DQ146" s="213"/>
      <c r="DR146" s="213"/>
      <c r="DS146" s="213"/>
      <c r="DT146" s="213"/>
      <c r="DU146" s="213"/>
      <c r="DV146" s="213"/>
    </row>
    <row r="147" spans="1:126" ht="12.75" hidden="1">
      <c r="A147" s="15">
        <v>125</v>
      </c>
      <c r="B147" s="85">
        <f t="shared" si="83"/>
        <v>0</v>
      </c>
      <c r="D147" s="217"/>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c r="CP147" s="213"/>
      <c r="CQ147" s="213"/>
      <c r="CR147" s="213"/>
      <c r="CS147" s="213"/>
      <c r="CT147" s="213"/>
      <c r="CU147" s="213"/>
      <c r="CV147" s="213"/>
      <c r="CW147" s="213"/>
      <c r="CX147" s="213"/>
      <c r="CY147" s="213"/>
      <c r="CZ147" s="213"/>
      <c r="DA147" s="213"/>
      <c r="DB147" s="213"/>
      <c r="DC147" s="213"/>
      <c r="DD147" s="213"/>
      <c r="DE147" s="213"/>
      <c r="DF147" s="213"/>
      <c r="DG147" s="213"/>
      <c r="DH147" s="213"/>
      <c r="DI147" s="213"/>
      <c r="DJ147" s="213"/>
      <c r="DK147" s="213"/>
      <c r="DL147" s="213"/>
      <c r="DM147" s="213"/>
      <c r="DN147" s="213"/>
      <c r="DO147" s="213"/>
      <c r="DP147" s="213"/>
      <c r="DQ147" s="213"/>
      <c r="DR147" s="213"/>
      <c r="DS147" s="213"/>
      <c r="DT147" s="213"/>
      <c r="DU147" s="213"/>
      <c r="DV147" s="213"/>
    </row>
    <row r="148" spans="1:126" ht="12.75" hidden="1">
      <c r="A148" s="46">
        <v>126</v>
      </c>
      <c r="B148" s="85">
        <f t="shared" si="83"/>
        <v>0</v>
      </c>
      <c r="D148" s="217"/>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c r="CP148" s="213"/>
      <c r="CQ148" s="213"/>
      <c r="CR148" s="213"/>
      <c r="CS148" s="213"/>
      <c r="CT148" s="213"/>
      <c r="CU148" s="213"/>
      <c r="CV148" s="213"/>
      <c r="CW148" s="213"/>
      <c r="CX148" s="213"/>
      <c r="CY148" s="213"/>
      <c r="CZ148" s="213"/>
      <c r="DA148" s="213"/>
      <c r="DB148" s="213"/>
      <c r="DC148" s="213"/>
      <c r="DD148" s="213"/>
      <c r="DE148" s="213"/>
      <c r="DF148" s="213"/>
      <c r="DG148" s="213"/>
      <c r="DH148" s="213"/>
      <c r="DI148" s="213"/>
      <c r="DJ148" s="213"/>
      <c r="DK148" s="213"/>
      <c r="DL148" s="213"/>
      <c r="DM148" s="213"/>
      <c r="DN148" s="213"/>
      <c r="DO148" s="213"/>
      <c r="DP148" s="213"/>
      <c r="DQ148" s="213"/>
      <c r="DR148" s="213"/>
      <c r="DS148" s="213"/>
      <c r="DT148" s="213"/>
      <c r="DU148" s="213"/>
      <c r="DV148" s="213"/>
    </row>
    <row r="149" spans="1:126" ht="12.75" hidden="1">
      <c r="A149" s="46">
        <v>127</v>
      </c>
      <c r="B149" s="85">
        <f aca="true" t="shared" si="84" ref="B149:B180">HLOOKUP(1,$F$22:$DV$180,A150)</f>
        <v>0</v>
      </c>
      <c r="D149" s="217"/>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c r="CP149" s="213"/>
      <c r="CQ149" s="213"/>
      <c r="CR149" s="213"/>
      <c r="CS149" s="213"/>
      <c r="CT149" s="213"/>
      <c r="CU149" s="213"/>
      <c r="CV149" s="213"/>
      <c r="CW149" s="213"/>
      <c r="CX149" s="213"/>
      <c r="CY149" s="213"/>
      <c r="CZ149" s="213"/>
      <c r="DA149" s="213"/>
      <c r="DB149" s="213"/>
      <c r="DC149" s="213"/>
      <c r="DD149" s="213"/>
      <c r="DE149" s="213"/>
      <c r="DF149" s="213"/>
      <c r="DG149" s="213"/>
      <c r="DH149" s="213"/>
      <c r="DI149" s="213"/>
      <c r="DJ149" s="213"/>
      <c r="DK149" s="213"/>
      <c r="DL149" s="213"/>
      <c r="DM149" s="213"/>
      <c r="DN149" s="213"/>
      <c r="DO149" s="213"/>
      <c r="DP149" s="213"/>
      <c r="DQ149" s="213"/>
      <c r="DR149" s="213"/>
      <c r="DS149" s="213"/>
      <c r="DT149" s="213"/>
      <c r="DU149" s="213"/>
      <c r="DV149" s="213"/>
    </row>
    <row r="150" spans="1:126" ht="12.75" hidden="1">
      <c r="A150" s="15">
        <v>128</v>
      </c>
      <c r="B150" s="85">
        <f t="shared" si="84"/>
        <v>0</v>
      </c>
      <c r="D150" s="217"/>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c r="CP150" s="213"/>
      <c r="CQ150" s="213"/>
      <c r="CR150" s="213"/>
      <c r="CS150" s="213"/>
      <c r="CT150" s="213"/>
      <c r="CU150" s="213"/>
      <c r="CV150" s="213"/>
      <c r="CW150" s="213"/>
      <c r="CX150" s="213"/>
      <c r="CY150" s="213"/>
      <c r="CZ150" s="213"/>
      <c r="DA150" s="213"/>
      <c r="DB150" s="213"/>
      <c r="DC150" s="213"/>
      <c r="DD150" s="213"/>
      <c r="DE150" s="213"/>
      <c r="DF150" s="213"/>
      <c r="DG150" s="213"/>
      <c r="DH150" s="213"/>
      <c r="DI150" s="213"/>
      <c r="DJ150" s="213"/>
      <c r="DK150" s="213"/>
      <c r="DL150" s="213"/>
      <c r="DM150" s="213"/>
      <c r="DN150" s="213"/>
      <c r="DO150" s="213"/>
      <c r="DP150" s="213"/>
      <c r="DQ150" s="213"/>
      <c r="DR150" s="213"/>
      <c r="DS150" s="213"/>
      <c r="DT150" s="213"/>
      <c r="DU150" s="213"/>
      <c r="DV150" s="213"/>
    </row>
    <row r="151" spans="1:126" ht="12.75" hidden="1">
      <c r="A151" s="15">
        <v>129</v>
      </c>
      <c r="B151" s="85">
        <f t="shared" si="84"/>
        <v>0</v>
      </c>
      <c r="D151" s="217"/>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c r="CP151" s="213"/>
      <c r="CQ151" s="213"/>
      <c r="CR151" s="213"/>
      <c r="CS151" s="213"/>
      <c r="CT151" s="213"/>
      <c r="CU151" s="213"/>
      <c r="CV151" s="213"/>
      <c r="CW151" s="213"/>
      <c r="CX151" s="213"/>
      <c r="CY151" s="213"/>
      <c r="CZ151" s="213"/>
      <c r="DA151" s="213"/>
      <c r="DB151" s="213"/>
      <c r="DC151" s="213"/>
      <c r="DD151" s="213"/>
      <c r="DE151" s="213"/>
      <c r="DF151" s="213"/>
      <c r="DG151" s="213"/>
      <c r="DH151" s="213"/>
      <c r="DI151" s="213"/>
      <c r="DJ151" s="213"/>
      <c r="DK151" s="213"/>
      <c r="DL151" s="213"/>
      <c r="DM151" s="213"/>
      <c r="DN151" s="213"/>
      <c r="DO151" s="213"/>
      <c r="DP151" s="213"/>
      <c r="DQ151" s="213"/>
      <c r="DR151" s="213"/>
      <c r="DS151" s="213"/>
      <c r="DT151" s="213"/>
      <c r="DU151" s="213"/>
      <c r="DV151" s="213"/>
    </row>
    <row r="152" spans="1:126" ht="12.75" hidden="1">
      <c r="A152" s="46">
        <v>130</v>
      </c>
      <c r="B152" s="85">
        <f t="shared" si="84"/>
        <v>0</v>
      </c>
      <c r="D152" s="217"/>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c r="CP152" s="213"/>
      <c r="CQ152" s="213"/>
      <c r="CR152" s="213"/>
      <c r="CS152" s="213"/>
      <c r="CT152" s="213"/>
      <c r="CU152" s="213"/>
      <c r="CV152" s="213"/>
      <c r="CW152" s="213"/>
      <c r="CX152" s="213"/>
      <c r="CY152" s="213"/>
      <c r="CZ152" s="213"/>
      <c r="DA152" s="213"/>
      <c r="DB152" s="213"/>
      <c r="DC152" s="213"/>
      <c r="DD152" s="213"/>
      <c r="DE152" s="213"/>
      <c r="DF152" s="213"/>
      <c r="DG152" s="213"/>
      <c r="DH152" s="213"/>
      <c r="DI152" s="213"/>
      <c r="DJ152" s="213"/>
      <c r="DK152" s="213"/>
      <c r="DL152" s="213"/>
      <c r="DM152" s="213"/>
      <c r="DN152" s="213"/>
      <c r="DO152" s="213"/>
      <c r="DP152" s="213"/>
      <c r="DQ152" s="213"/>
      <c r="DR152" s="213"/>
      <c r="DS152" s="213"/>
      <c r="DT152" s="213"/>
      <c r="DU152" s="213"/>
      <c r="DV152" s="213"/>
    </row>
    <row r="153" spans="1:126" ht="12.75" hidden="1">
      <c r="A153" s="15">
        <v>131</v>
      </c>
      <c r="B153" s="85">
        <f t="shared" si="84"/>
        <v>0</v>
      </c>
      <c r="D153" s="217"/>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c r="CP153" s="213"/>
      <c r="CQ153" s="213"/>
      <c r="CR153" s="213"/>
      <c r="CS153" s="213"/>
      <c r="CT153" s="213"/>
      <c r="CU153" s="213"/>
      <c r="CV153" s="213"/>
      <c r="CW153" s="213"/>
      <c r="CX153" s="213"/>
      <c r="CY153" s="213"/>
      <c r="CZ153" s="213"/>
      <c r="DA153" s="213"/>
      <c r="DB153" s="213"/>
      <c r="DC153" s="213"/>
      <c r="DD153" s="213"/>
      <c r="DE153" s="213"/>
      <c r="DF153" s="213"/>
      <c r="DG153" s="213"/>
      <c r="DH153" s="213"/>
      <c r="DI153" s="213"/>
      <c r="DJ153" s="213"/>
      <c r="DK153" s="213"/>
      <c r="DL153" s="213"/>
      <c r="DM153" s="213"/>
      <c r="DN153" s="213"/>
      <c r="DO153" s="213"/>
      <c r="DP153" s="213"/>
      <c r="DQ153" s="213"/>
      <c r="DR153" s="213"/>
      <c r="DS153" s="213"/>
      <c r="DT153" s="213"/>
      <c r="DU153" s="213"/>
      <c r="DV153" s="213"/>
    </row>
    <row r="154" spans="1:126" ht="12.75" hidden="1">
      <c r="A154" s="15">
        <v>132</v>
      </c>
      <c r="B154" s="85">
        <f t="shared" si="84"/>
        <v>0</v>
      </c>
      <c r="D154" s="217"/>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c r="CP154" s="213"/>
      <c r="CQ154" s="213"/>
      <c r="CR154" s="213"/>
      <c r="CS154" s="213"/>
      <c r="CT154" s="213"/>
      <c r="CU154" s="213"/>
      <c r="CV154" s="213"/>
      <c r="CW154" s="213"/>
      <c r="CX154" s="213"/>
      <c r="CY154" s="213"/>
      <c r="CZ154" s="213"/>
      <c r="DA154" s="213"/>
      <c r="DB154" s="213"/>
      <c r="DC154" s="213"/>
      <c r="DD154" s="213"/>
      <c r="DE154" s="213"/>
      <c r="DF154" s="213"/>
      <c r="DG154" s="213"/>
      <c r="DH154" s="213"/>
      <c r="DI154" s="213"/>
      <c r="DJ154" s="213"/>
      <c r="DK154" s="213"/>
      <c r="DL154" s="213"/>
      <c r="DM154" s="213"/>
      <c r="DN154" s="213"/>
      <c r="DO154" s="213"/>
      <c r="DP154" s="213"/>
      <c r="DQ154" s="213"/>
      <c r="DR154" s="213"/>
      <c r="DS154" s="213"/>
      <c r="DT154" s="213"/>
      <c r="DU154" s="213"/>
      <c r="DV154" s="213"/>
    </row>
    <row r="155" spans="1:126" ht="12.75" hidden="1">
      <c r="A155" s="46">
        <v>133</v>
      </c>
      <c r="B155" s="85">
        <f t="shared" si="84"/>
        <v>0</v>
      </c>
      <c r="D155" s="217"/>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row>
    <row r="156" spans="1:126" ht="12.75" hidden="1">
      <c r="A156" s="15">
        <v>134</v>
      </c>
      <c r="B156" s="85">
        <f t="shared" si="84"/>
        <v>0</v>
      </c>
      <c r="D156" s="217"/>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c r="CP156" s="213"/>
      <c r="CQ156" s="213"/>
      <c r="CR156" s="213"/>
      <c r="CS156" s="213"/>
      <c r="CT156" s="213"/>
      <c r="CU156" s="213"/>
      <c r="CV156" s="213"/>
      <c r="CW156" s="213"/>
      <c r="CX156" s="213"/>
      <c r="CY156" s="213"/>
      <c r="CZ156" s="213"/>
      <c r="DA156" s="213"/>
      <c r="DB156" s="213"/>
      <c r="DC156" s="213"/>
      <c r="DD156" s="213"/>
      <c r="DE156" s="213"/>
      <c r="DF156" s="213"/>
      <c r="DG156" s="213"/>
      <c r="DH156" s="213"/>
      <c r="DI156" s="213"/>
      <c r="DJ156" s="213"/>
      <c r="DK156" s="213"/>
      <c r="DL156" s="213"/>
      <c r="DM156" s="213"/>
      <c r="DN156" s="213"/>
      <c r="DO156" s="213"/>
      <c r="DP156" s="213"/>
      <c r="DQ156" s="213"/>
      <c r="DR156" s="213"/>
      <c r="DS156" s="213"/>
      <c r="DT156" s="213"/>
      <c r="DU156" s="213"/>
      <c r="DV156" s="213"/>
    </row>
    <row r="157" spans="1:126" ht="12.75" hidden="1">
      <c r="A157" s="15">
        <v>135</v>
      </c>
      <c r="B157" s="85">
        <f t="shared" si="84"/>
        <v>0</v>
      </c>
      <c r="D157" s="592" t="s">
        <v>557</v>
      </c>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c r="BB157" s="223"/>
      <c r="BC157" s="223"/>
      <c r="BD157" s="223"/>
      <c r="BE157" s="223"/>
      <c r="BF157" s="223"/>
      <c r="BG157" s="223"/>
      <c r="BH157" s="223"/>
      <c r="BI157" s="223"/>
      <c r="BJ157" s="223"/>
      <c r="BK157" s="223"/>
      <c r="BL157" s="223"/>
      <c r="BM157" s="223"/>
      <c r="BN157" s="223"/>
      <c r="BO157" s="223"/>
      <c r="BP157" s="223"/>
      <c r="BQ157" s="223"/>
      <c r="BR157" s="223"/>
      <c r="BS157" s="223"/>
      <c r="BT157" s="223"/>
      <c r="BU157" s="223"/>
      <c r="BV157" s="223"/>
      <c r="BW157" s="223"/>
      <c r="BX157" s="223"/>
      <c r="BY157" s="223"/>
      <c r="BZ157" s="223"/>
      <c r="CA157" s="223"/>
      <c r="CB157" s="223"/>
      <c r="CC157" s="223"/>
      <c r="CD157" s="223"/>
      <c r="CE157" s="223"/>
      <c r="CF157" s="223"/>
      <c r="CG157" s="223"/>
      <c r="CH157" s="223"/>
      <c r="CI157" s="223"/>
      <c r="CJ157" s="223"/>
      <c r="CK157" s="223"/>
      <c r="CL157" s="223"/>
      <c r="CM157" s="223"/>
      <c r="CN157" s="223"/>
      <c r="CO157" s="223"/>
      <c r="CP157" s="223"/>
      <c r="CQ157" s="223"/>
      <c r="CR157" s="223"/>
      <c r="CS157" s="223"/>
      <c r="CT157" s="223"/>
      <c r="CU157" s="223"/>
      <c r="CV157" s="223"/>
      <c r="CW157" s="223"/>
      <c r="CX157" s="223"/>
      <c r="CY157" s="223"/>
      <c r="CZ157" s="223"/>
      <c r="DA157" s="223"/>
      <c r="DB157" s="223"/>
      <c r="DC157" s="223"/>
      <c r="DD157" s="223"/>
      <c r="DE157" s="223"/>
      <c r="DF157" s="223"/>
      <c r="DG157" s="223"/>
      <c r="DH157" s="223"/>
      <c r="DI157" s="223"/>
      <c r="DJ157" s="223"/>
      <c r="DK157" s="223"/>
      <c r="DL157" s="223"/>
      <c r="DM157" s="223"/>
      <c r="DN157" s="223"/>
      <c r="DO157" s="223"/>
      <c r="DP157" s="223"/>
      <c r="DQ157" s="223"/>
      <c r="DR157" s="223"/>
      <c r="DS157" s="223"/>
      <c r="DT157" s="223"/>
      <c r="DU157" s="223"/>
      <c r="DV157" s="223"/>
    </row>
    <row r="158" spans="1:126" ht="12.75" hidden="1">
      <c r="A158" s="46">
        <v>136</v>
      </c>
      <c r="B158" s="85">
        <f t="shared" si="84"/>
        <v>0</v>
      </c>
      <c r="D158" s="217"/>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c r="CP158" s="213"/>
      <c r="CQ158" s="213"/>
      <c r="CR158" s="213"/>
      <c r="CS158" s="213"/>
      <c r="CT158" s="213"/>
      <c r="CU158" s="213"/>
      <c r="CV158" s="213"/>
      <c r="CW158" s="213"/>
      <c r="CX158" s="213"/>
      <c r="CY158" s="213"/>
      <c r="CZ158" s="213"/>
      <c r="DA158" s="213"/>
      <c r="DB158" s="213"/>
      <c r="DC158" s="213"/>
      <c r="DD158" s="213"/>
      <c r="DE158" s="213"/>
      <c r="DF158" s="213"/>
      <c r="DG158" s="213"/>
      <c r="DH158" s="213"/>
      <c r="DI158" s="213"/>
      <c r="DJ158" s="213"/>
      <c r="DK158" s="213"/>
      <c r="DL158" s="213"/>
      <c r="DM158" s="213"/>
      <c r="DN158" s="213"/>
      <c r="DO158" s="213"/>
      <c r="DP158" s="213"/>
      <c r="DQ158" s="213"/>
      <c r="DR158" s="213"/>
      <c r="DS158" s="213"/>
      <c r="DT158" s="213"/>
      <c r="DU158" s="213"/>
      <c r="DV158" s="213"/>
    </row>
    <row r="159" spans="1:126" ht="12.75" hidden="1">
      <c r="A159" s="46">
        <v>137</v>
      </c>
      <c r="B159" s="224">
        <f t="shared" si="84"/>
        <v>39814</v>
      </c>
      <c r="D159" s="217" t="s">
        <v>558</v>
      </c>
      <c r="F159" s="220">
        <v>39814</v>
      </c>
      <c r="G159" s="220">
        <v>39814</v>
      </c>
      <c r="H159" s="220">
        <v>39814</v>
      </c>
      <c r="I159" s="220">
        <v>39814</v>
      </c>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c r="CP159" s="213"/>
      <c r="CQ159" s="213"/>
      <c r="CR159" s="213"/>
      <c r="CS159" s="213"/>
      <c r="CT159" s="213"/>
      <c r="CU159" s="213"/>
      <c r="CV159" s="213"/>
      <c r="CW159" s="213"/>
      <c r="CX159" s="213"/>
      <c r="CY159" s="213"/>
      <c r="CZ159" s="213"/>
      <c r="DA159" s="213"/>
      <c r="DB159" s="213"/>
      <c r="DC159" s="213"/>
      <c r="DD159" s="213"/>
      <c r="DE159" s="213"/>
      <c r="DF159" s="213"/>
      <c r="DG159" s="213"/>
      <c r="DH159" s="213"/>
      <c r="DI159" s="213"/>
      <c r="DJ159" s="213"/>
      <c r="DK159" s="213"/>
      <c r="DL159" s="213"/>
      <c r="DM159" s="213"/>
      <c r="DN159" s="213"/>
      <c r="DO159" s="213"/>
      <c r="DP159" s="213"/>
      <c r="DQ159" s="213"/>
      <c r="DR159" s="213"/>
      <c r="DS159" s="213"/>
      <c r="DT159" s="213"/>
      <c r="DU159" s="213"/>
      <c r="DV159" s="213"/>
    </row>
    <row r="160" spans="1:126" ht="12.75" hidden="1">
      <c r="A160" s="15">
        <v>138</v>
      </c>
      <c r="B160" s="224">
        <f t="shared" si="84"/>
        <v>40178</v>
      </c>
      <c r="D160" s="217" t="s">
        <v>559</v>
      </c>
      <c r="F160" s="220">
        <v>40178</v>
      </c>
      <c r="G160" s="220">
        <v>40178</v>
      </c>
      <c r="H160" s="220">
        <v>40178</v>
      </c>
      <c r="I160" s="220">
        <v>40178</v>
      </c>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c r="CP160" s="213"/>
      <c r="CQ160" s="213"/>
      <c r="CR160" s="213"/>
      <c r="CS160" s="213"/>
      <c r="CT160" s="213"/>
      <c r="CU160" s="213"/>
      <c r="CV160" s="213"/>
      <c r="CW160" s="213"/>
      <c r="CX160" s="213"/>
      <c r="CY160" s="213"/>
      <c r="CZ160" s="213"/>
      <c r="DA160" s="213"/>
      <c r="DB160" s="213"/>
      <c r="DC160" s="213"/>
      <c r="DD160" s="213"/>
      <c r="DE160" s="213"/>
      <c r="DF160" s="213"/>
      <c r="DG160" s="213"/>
      <c r="DH160" s="213"/>
      <c r="DI160" s="213"/>
      <c r="DJ160" s="213"/>
      <c r="DK160" s="213"/>
      <c r="DL160" s="213"/>
      <c r="DM160" s="213"/>
      <c r="DN160" s="213"/>
      <c r="DO160" s="213"/>
      <c r="DP160" s="213"/>
      <c r="DQ160" s="213"/>
      <c r="DR160" s="213"/>
      <c r="DS160" s="213"/>
      <c r="DT160" s="213"/>
      <c r="DU160" s="213"/>
      <c r="DV160" s="213"/>
    </row>
    <row r="161" spans="1:126" ht="12.75" hidden="1">
      <c r="A161" s="15">
        <v>139</v>
      </c>
      <c r="B161" s="224">
        <f t="shared" si="84"/>
        <v>40178</v>
      </c>
      <c r="D161" s="217" t="s">
        <v>560</v>
      </c>
      <c r="F161" s="220">
        <v>40178</v>
      </c>
      <c r="G161" s="220">
        <v>40178</v>
      </c>
      <c r="H161" s="220">
        <v>40178</v>
      </c>
      <c r="I161" s="220">
        <v>40178</v>
      </c>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c r="CP161" s="213"/>
      <c r="CQ161" s="213"/>
      <c r="CR161" s="213"/>
      <c r="CS161" s="213"/>
      <c r="CT161" s="213"/>
      <c r="CU161" s="213"/>
      <c r="CV161" s="213"/>
      <c r="CW161" s="213"/>
      <c r="CX161" s="213"/>
      <c r="CY161" s="213"/>
      <c r="CZ161" s="213"/>
      <c r="DA161" s="213"/>
      <c r="DB161" s="213"/>
      <c r="DC161" s="213"/>
      <c r="DD161" s="213"/>
      <c r="DE161" s="213"/>
      <c r="DF161" s="213"/>
      <c r="DG161" s="213"/>
      <c r="DH161" s="213"/>
      <c r="DI161" s="213"/>
      <c r="DJ161" s="213"/>
      <c r="DK161" s="213"/>
      <c r="DL161" s="213"/>
      <c r="DM161" s="213"/>
      <c r="DN161" s="213"/>
      <c r="DO161" s="213"/>
      <c r="DP161" s="213"/>
      <c r="DQ161" s="213"/>
      <c r="DR161" s="213"/>
      <c r="DS161" s="213"/>
      <c r="DT161" s="213"/>
      <c r="DU161" s="213"/>
      <c r="DV161" s="213"/>
    </row>
    <row r="162" spans="1:126" ht="12.75" hidden="1">
      <c r="A162" s="46">
        <v>140</v>
      </c>
      <c r="B162" s="224">
        <f t="shared" si="84"/>
        <v>40178</v>
      </c>
      <c r="D162" s="217" t="s">
        <v>561</v>
      </c>
      <c r="F162" s="220">
        <v>40178</v>
      </c>
      <c r="G162" s="220">
        <v>40178</v>
      </c>
      <c r="H162" s="220">
        <v>40178</v>
      </c>
      <c r="I162" s="220">
        <v>40178</v>
      </c>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c r="CP162" s="213"/>
      <c r="CQ162" s="213"/>
      <c r="CR162" s="213"/>
      <c r="CS162" s="213"/>
      <c r="CT162" s="213"/>
      <c r="CU162" s="213"/>
      <c r="CV162" s="213"/>
      <c r="CW162" s="213"/>
      <c r="CX162" s="213"/>
      <c r="CY162" s="213"/>
      <c r="CZ162" s="213"/>
      <c r="DA162" s="213"/>
      <c r="DB162" s="213"/>
      <c r="DC162" s="213"/>
      <c r="DD162" s="213"/>
      <c r="DE162" s="213"/>
      <c r="DF162" s="213"/>
      <c r="DG162" s="213"/>
      <c r="DH162" s="213"/>
      <c r="DI162" s="213"/>
      <c r="DJ162" s="213"/>
      <c r="DK162" s="213"/>
      <c r="DL162" s="213"/>
      <c r="DM162" s="213"/>
      <c r="DN162" s="213"/>
      <c r="DO162" s="213"/>
      <c r="DP162" s="213"/>
      <c r="DQ162" s="213"/>
      <c r="DR162" s="213"/>
      <c r="DS162" s="213"/>
      <c r="DT162" s="213"/>
      <c r="DU162" s="213"/>
      <c r="DV162" s="213"/>
    </row>
    <row r="163" spans="1:126" ht="12.75" hidden="1">
      <c r="A163" s="15">
        <v>141</v>
      </c>
      <c r="B163" s="85">
        <f t="shared" si="84"/>
        <v>0</v>
      </c>
      <c r="D163" s="217"/>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c r="CP163" s="213"/>
      <c r="CQ163" s="213"/>
      <c r="CR163" s="213"/>
      <c r="CS163" s="213"/>
      <c r="CT163" s="213"/>
      <c r="CU163" s="213"/>
      <c r="CV163" s="213"/>
      <c r="CW163" s="213"/>
      <c r="CX163" s="213"/>
      <c r="CY163" s="213"/>
      <c r="CZ163" s="213"/>
      <c r="DA163" s="213"/>
      <c r="DB163" s="213"/>
      <c r="DC163" s="213"/>
      <c r="DD163" s="213"/>
      <c r="DE163" s="213"/>
      <c r="DF163" s="213"/>
      <c r="DG163" s="213"/>
      <c r="DH163" s="213"/>
      <c r="DI163" s="213"/>
      <c r="DJ163" s="213"/>
      <c r="DK163" s="213"/>
      <c r="DL163" s="213"/>
      <c r="DM163" s="213"/>
      <c r="DN163" s="213"/>
      <c r="DO163" s="213"/>
      <c r="DP163" s="213"/>
      <c r="DQ163" s="213"/>
      <c r="DR163" s="213"/>
      <c r="DS163" s="213"/>
      <c r="DT163" s="213"/>
      <c r="DU163" s="213"/>
      <c r="DV163" s="213"/>
    </row>
    <row r="164" spans="1:126" ht="12.75" hidden="1">
      <c r="A164" s="15">
        <v>142</v>
      </c>
      <c r="B164" s="85">
        <f t="shared" si="84"/>
        <v>0</v>
      </c>
      <c r="D164" s="217"/>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c r="CP164" s="213"/>
      <c r="CQ164" s="213"/>
      <c r="CR164" s="213"/>
      <c r="CS164" s="213"/>
      <c r="CT164" s="213"/>
      <c r="CU164" s="213"/>
      <c r="CV164" s="213"/>
      <c r="CW164" s="213"/>
      <c r="CX164" s="213"/>
      <c r="CY164" s="213"/>
      <c r="CZ164" s="213"/>
      <c r="DA164" s="213"/>
      <c r="DB164" s="213"/>
      <c r="DC164" s="213"/>
      <c r="DD164" s="213"/>
      <c r="DE164" s="213"/>
      <c r="DF164" s="213"/>
      <c r="DG164" s="213"/>
      <c r="DH164" s="213"/>
      <c r="DI164" s="213"/>
      <c r="DJ164" s="213"/>
      <c r="DK164" s="213"/>
      <c r="DL164" s="213"/>
      <c r="DM164" s="213"/>
      <c r="DN164" s="213"/>
      <c r="DO164" s="213"/>
      <c r="DP164" s="213"/>
      <c r="DQ164" s="213"/>
      <c r="DR164" s="213"/>
      <c r="DS164" s="213"/>
      <c r="DT164" s="213"/>
      <c r="DU164" s="213"/>
      <c r="DV164" s="213"/>
    </row>
    <row r="165" spans="1:126" ht="12.75" hidden="1">
      <c r="A165" s="46">
        <v>143</v>
      </c>
      <c r="B165" s="85">
        <f t="shared" si="84"/>
        <v>0</v>
      </c>
      <c r="D165" s="217"/>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c r="CP165" s="213"/>
      <c r="CQ165" s="213"/>
      <c r="CR165" s="213"/>
      <c r="CS165" s="213"/>
      <c r="CT165" s="213"/>
      <c r="CU165" s="213"/>
      <c r="CV165" s="213"/>
      <c r="CW165" s="213"/>
      <c r="CX165" s="213"/>
      <c r="CY165" s="213"/>
      <c r="CZ165" s="213"/>
      <c r="DA165" s="213"/>
      <c r="DB165" s="213"/>
      <c r="DC165" s="213"/>
      <c r="DD165" s="213"/>
      <c r="DE165" s="213"/>
      <c r="DF165" s="213"/>
      <c r="DG165" s="213"/>
      <c r="DH165" s="213"/>
      <c r="DI165" s="213"/>
      <c r="DJ165" s="213"/>
      <c r="DK165" s="213"/>
      <c r="DL165" s="213"/>
      <c r="DM165" s="213"/>
      <c r="DN165" s="213"/>
      <c r="DO165" s="213"/>
      <c r="DP165" s="213"/>
      <c r="DQ165" s="213"/>
      <c r="DR165" s="213"/>
      <c r="DS165" s="213"/>
      <c r="DT165" s="213"/>
      <c r="DU165" s="213"/>
      <c r="DV165" s="213"/>
    </row>
    <row r="166" spans="1:126" ht="12.75" hidden="1">
      <c r="A166" s="15">
        <v>144</v>
      </c>
      <c r="B166" s="85">
        <f t="shared" si="84"/>
        <v>0</v>
      </c>
      <c r="D166" s="217"/>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row>
    <row r="167" spans="1:126" ht="12.75" hidden="1">
      <c r="A167" s="15">
        <v>145</v>
      </c>
      <c r="B167" s="85">
        <f t="shared" si="84"/>
        <v>0</v>
      </c>
      <c r="D167" s="217"/>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c r="CP167" s="213"/>
      <c r="CQ167" s="213"/>
      <c r="CR167" s="213"/>
      <c r="CS167" s="213"/>
      <c r="CT167" s="213"/>
      <c r="CU167" s="213"/>
      <c r="CV167" s="213"/>
      <c r="CW167" s="213"/>
      <c r="CX167" s="213"/>
      <c r="CY167" s="213"/>
      <c r="CZ167" s="213"/>
      <c r="DA167" s="213"/>
      <c r="DB167" s="213"/>
      <c r="DC167" s="213"/>
      <c r="DD167" s="213"/>
      <c r="DE167" s="213"/>
      <c r="DF167" s="213"/>
      <c r="DG167" s="213"/>
      <c r="DH167" s="213"/>
      <c r="DI167" s="213"/>
      <c r="DJ167" s="213"/>
      <c r="DK167" s="213"/>
      <c r="DL167" s="213"/>
      <c r="DM167" s="213"/>
      <c r="DN167" s="213"/>
      <c r="DO167" s="213"/>
      <c r="DP167" s="213"/>
      <c r="DQ167" s="213"/>
      <c r="DR167" s="213"/>
      <c r="DS167" s="213"/>
      <c r="DT167" s="213"/>
      <c r="DU167" s="213"/>
      <c r="DV167" s="213"/>
    </row>
    <row r="168" spans="1:126" ht="12.75" hidden="1">
      <c r="A168" s="46">
        <v>146</v>
      </c>
      <c r="B168" s="85">
        <f t="shared" si="84"/>
        <v>1</v>
      </c>
      <c r="D168" s="217" t="s">
        <v>562</v>
      </c>
      <c r="F168" s="213">
        <v>1</v>
      </c>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c r="CP168" s="213"/>
      <c r="CQ168" s="213"/>
      <c r="CR168" s="213"/>
      <c r="CS168" s="213"/>
      <c r="CT168" s="213"/>
      <c r="CU168" s="213"/>
      <c r="CV168" s="213"/>
      <c r="CW168" s="213"/>
      <c r="CX168" s="213"/>
      <c r="CY168" s="213"/>
      <c r="CZ168" s="213"/>
      <c r="DA168" s="213"/>
      <c r="DB168" s="213"/>
      <c r="DC168" s="213"/>
      <c r="DD168" s="213"/>
      <c r="DE168" s="213"/>
      <c r="DF168" s="213"/>
      <c r="DG168" s="213"/>
      <c r="DH168" s="213"/>
      <c r="DI168" s="213"/>
      <c r="DJ168" s="213"/>
      <c r="DK168" s="213"/>
      <c r="DL168" s="213"/>
      <c r="DM168" s="213"/>
      <c r="DN168" s="213"/>
      <c r="DO168" s="213"/>
      <c r="DP168" s="213"/>
      <c r="DQ168" s="213"/>
      <c r="DR168" s="213"/>
      <c r="DS168" s="213"/>
      <c r="DT168" s="213"/>
      <c r="DU168" s="213"/>
      <c r="DV168" s="213"/>
    </row>
    <row r="169" spans="1:126" ht="12.75" hidden="1">
      <c r="A169" s="46">
        <v>147</v>
      </c>
      <c r="B169" s="85">
        <f t="shared" si="84"/>
        <v>-1</v>
      </c>
      <c r="D169" s="593" t="s">
        <v>122</v>
      </c>
      <c r="F169" s="219">
        <f>F103-F168</f>
        <v>-1</v>
      </c>
      <c r="G169" s="219">
        <f aca="true" t="shared" si="85" ref="G169:DV169">G103-G168</f>
        <v>0</v>
      </c>
      <c r="H169" s="219">
        <f t="shared" si="85"/>
        <v>0</v>
      </c>
      <c r="I169" s="219">
        <f t="shared" si="85"/>
        <v>0</v>
      </c>
      <c r="J169" s="219">
        <f t="shared" si="85"/>
        <v>0</v>
      </c>
      <c r="K169" s="219">
        <f t="shared" si="85"/>
        <v>0</v>
      </c>
      <c r="L169" s="219">
        <f t="shared" si="85"/>
        <v>0</v>
      </c>
      <c r="M169" s="219">
        <f t="shared" si="85"/>
        <v>0</v>
      </c>
      <c r="N169" s="219">
        <f t="shared" si="85"/>
        <v>0</v>
      </c>
      <c r="O169" s="219">
        <f t="shared" si="85"/>
        <v>0</v>
      </c>
      <c r="P169" s="219">
        <f t="shared" si="85"/>
        <v>0</v>
      </c>
      <c r="Q169" s="219">
        <f t="shared" si="85"/>
        <v>0</v>
      </c>
      <c r="R169" s="219">
        <f t="shared" si="85"/>
        <v>0</v>
      </c>
      <c r="S169" s="219">
        <f t="shared" si="85"/>
        <v>0</v>
      </c>
      <c r="T169" s="219">
        <f t="shared" si="85"/>
        <v>0</v>
      </c>
      <c r="U169" s="219">
        <f t="shared" si="85"/>
        <v>0</v>
      </c>
      <c r="V169" s="219">
        <f t="shared" si="85"/>
        <v>0</v>
      </c>
      <c r="W169" s="219">
        <f t="shared" si="85"/>
        <v>0</v>
      </c>
      <c r="X169" s="219">
        <f t="shared" si="85"/>
        <v>0</v>
      </c>
      <c r="Y169" s="219">
        <f t="shared" si="85"/>
        <v>0</v>
      </c>
      <c r="Z169" s="219">
        <f t="shared" si="85"/>
        <v>0</v>
      </c>
      <c r="AA169" s="219">
        <f t="shared" si="85"/>
        <v>0</v>
      </c>
      <c r="AB169" s="219">
        <f t="shared" si="85"/>
        <v>0</v>
      </c>
      <c r="AC169" s="219">
        <f t="shared" si="85"/>
        <v>0</v>
      </c>
      <c r="AD169" s="219">
        <f t="shared" si="85"/>
        <v>0</v>
      </c>
      <c r="AE169" s="219">
        <f t="shared" si="85"/>
        <v>0</v>
      </c>
      <c r="AF169" s="219">
        <f t="shared" si="85"/>
        <v>0</v>
      </c>
      <c r="AG169" s="219">
        <f t="shared" si="85"/>
        <v>0</v>
      </c>
      <c r="AH169" s="219">
        <f t="shared" si="85"/>
        <v>0</v>
      </c>
      <c r="AI169" s="219">
        <f t="shared" si="85"/>
        <v>0</v>
      </c>
      <c r="AJ169" s="219"/>
      <c r="AK169" s="219"/>
      <c r="AL169" s="219"/>
      <c r="AM169" s="219"/>
      <c r="AN169" s="219"/>
      <c r="AO169" s="219"/>
      <c r="AP169" s="219"/>
      <c r="AQ169" s="219"/>
      <c r="AR169" s="219"/>
      <c r="AS169" s="219"/>
      <c r="AT169" s="219"/>
      <c r="AU169" s="219"/>
      <c r="AV169" s="219"/>
      <c r="AW169" s="219"/>
      <c r="AX169" s="219"/>
      <c r="AY169" s="219"/>
      <c r="AZ169" s="219"/>
      <c r="BA169" s="219"/>
      <c r="BB169" s="219"/>
      <c r="BC169" s="219"/>
      <c r="BD169" s="219"/>
      <c r="BE169" s="219"/>
      <c r="BF169" s="219"/>
      <c r="BG169" s="219"/>
      <c r="BH169" s="219"/>
      <c r="BI169" s="219"/>
      <c r="BJ169" s="219"/>
      <c r="BK169" s="219"/>
      <c r="BL169" s="219"/>
      <c r="BM169" s="219"/>
      <c r="BN169" s="219"/>
      <c r="BO169" s="219"/>
      <c r="BP169" s="219"/>
      <c r="BQ169" s="219"/>
      <c r="BR169" s="219"/>
      <c r="BS169" s="219"/>
      <c r="BT169" s="219"/>
      <c r="BU169" s="219"/>
      <c r="BV169" s="219"/>
      <c r="BW169" s="219"/>
      <c r="BX169" s="219"/>
      <c r="BY169" s="219"/>
      <c r="BZ169" s="219"/>
      <c r="CA169" s="219"/>
      <c r="CB169" s="219"/>
      <c r="CC169" s="219"/>
      <c r="CD169" s="219"/>
      <c r="CE169" s="219"/>
      <c r="CF169" s="219"/>
      <c r="CG169" s="219"/>
      <c r="CH169" s="219"/>
      <c r="CI169" s="219"/>
      <c r="CJ169" s="219"/>
      <c r="CK169" s="219"/>
      <c r="CL169" s="219"/>
      <c r="CM169" s="219"/>
      <c r="CN169" s="219"/>
      <c r="CO169" s="219"/>
      <c r="CP169" s="219"/>
      <c r="CQ169" s="219"/>
      <c r="CR169" s="219">
        <f t="shared" si="85"/>
        <v>0</v>
      </c>
      <c r="CS169" s="219">
        <f t="shared" si="85"/>
        <v>0</v>
      </c>
      <c r="CT169" s="219">
        <f t="shared" si="85"/>
        <v>0</v>
      </c>
      <c r="CU169" s="219">
        <f t="shared" si="85"/>
        <v>0</v>
      </c>
      <c r="CV169" s="219">
        <f t="shared" si="85"/>
        <v>0</v>
      </c>
      <c r="CW169" s="219">
        <f t="shared" si="85"/>
        <v>0</v>
      </c>
      <c r="CX169" s="219">
        <f t="shared" si="85"/>
        <v>0</v>
      </c>
      <c r="CY169" s="219">
        <f t="shared" si="85"/>
        <v>0</v>
      </c>
      <c r="CZ169" s="219">
        <f t="shared" si="85"/>
        <v>0</v>
      </c>
      <c r="DA169" s="219">
        <f t="shared" si="85"/>
        <v>0</v>
      </c>
      <c r="DB169" s="219">
        <f t="shared" si="85"/>
        <v>0</v>
      </c>
      <c r="DC169" s="219">
        <f t="shared" si="85"/>
        <v>0</v>
      </c>
      <c r="DD169" s="219">
        <f t="shared" si="85"/>
        <v>0</v>
      </c>
      <c r="DE169" s="219">
        <f t="shared" si="85"/>
        <v>0</v>
      </c>
      <c r="DF169" s="219">
        <f t="shared" si="85"/>
        <v>0</v>
      </c>
      <c r="DG169" s="219">
        <f t="shared" si="85"/>
        <v>0</v>
      </c>
      <c r="DH169" s="219">
        <f t="shared" si="85"/>
        <v>0</v>
      </c>
      <c r="DI169" s="219">
        <f t="shared" si="85"/>
        <v>0</v>
      </c>
      <c r="DJ169" s="219">
        <f t="shared" si="85"/>
        <v>0</v>
      </c>
      <c r="DK169" s="219">
        <f t="shared" si="85"/>
        <v>0</v>
      </c>
      <c r="DL169" s="219">
        <f t="shared" si="85"/>
        <v>0</v>
      </c>
      <c r="DM169" s="219">
        <f t="shared" si="85"/>
        <v>0</v>
      </c>
      <c r="DN169" s="219">
        <f t="shared" si="85"/>
        <v>0</v>
      </c>
      <c r="DO169" s="219">
        <f t="shared" si="85"/>
        <v>0</v>
      </c>
      <c r="DP169" s="219">
        <f t="shared" si="85"/>
        <v>0</v>
      </c>
      <c r="DQ169" s="219">
        <f t="shared" si="85"/>
        <v>0</v>
      </c>
      <c r="DR169" s="219">
        <f t="shared" si="85"/>
        <v>0</v>
      </c>
      <c r="DS169" s="219">
        <f t="shared" si="85"/>
        <v>0</v>
      </c>
      <c r="DT169" s="219">
        <f t="shared" si="85"/>
        <v>0</v>
      </c>
      <c r="DU169" s="219">
        <f t="shared" si="85"/>
        <v>0</v>
      </c>
      <c r="DV169" s="219">
        <f t="shared" si="85"/>
        <v>0</v>
      </c>
    </row>
    <row r="170" spans="1:126" ht="12.75" hidden="1">
      <c r="A170" s="15">
        <v>148</v>
      </c>
      <c r="B170" s="85">
        <f t="shared" si="84"/>
        <v>0</v>
      </c>
      <c r="D170" s="593" t="s">
        <v>123</v>
      </c>
      <c r="F170" s="213">
        <f>ROUND((F103/2),0)</f>
        <v>0</v>
      </c>
      <c r="G170" s="213">
        <f aca="true" t="shared" si="86" ref="G170:DV170">ROUND((G103/2),0)</f>
        <v>0</v>
      </c>
      <c r="H170" s="213">
        <f t="shared" si="86"/>
        <v>0</v>
      </c>
      <c r="I170" s="213">
        <f t="shared" si="86"/>
        <v>0</v>
      </c>
      <c r="J170" s="213">
        <f t="shared" si="86"/>
        <v>0</v>
      </c>
      <c r="K170" s="213">
        <f t="shared" si="86"/>
        <v>0</v>
      </c>
      <c r="L170" s="213">
        <f t="shared" si="86"/>
        <v>0</v>
      </c>
      <c r="M170" s="213">
        <f t="shared" si="86"/>
        <v>0</v>
      </c>
      <c r="N170" s="213">
        <f t="shared" si="86"/>
        <v>0</v>
      </c>
      <c r="O170" s="213">
        <f t="shared" si="86"/>
        <v>0</v>
      </c>
      <c r="P170" s="213">
        <f t="shared" si="86"/>
        <v>0</v>
      </c>
      <c r="Q170" s="213">
        <f t="shared" si="86"/>
        <v>0</v>
      </c>
      <c r="R170" s="213">
        <f t="shared" si="86"/>
        <v>0</v>
      </c>
      <c r="S170" s="213">
        <f t="shared" si="86"/>
        <v>0</v>
      </c>
      <c r="T170" s="213">
        <f t="shared" si="86"/>
        <v>0</v>
      </c>
      <c r="U170" s="213">
        <f t="shared" si="86"/>
        <v>0</v>
      </c>
      <c r="V170" s="213">
        <f t="shared" si="86"/>
        <v>0</v>
      </c>
      <c r="W170" s="213">
        <f t="shared" si="86"/>
        <v>0</v>
      </c>
      <c r="X170" s="213">
        <f t="shared" si="86"/>
        <v>0</v>
      </c>
      <c r="Y170" s="213">
        <f t="shared" si="86"/>
        <v>0</v>
      </c>
      <c r="Z170" s="213">
        <f t="shared" si="86"/>
        <v>0</v>
      </c>
      <c r="AA170" s="213">
        <f t="shared" si="86"/>
        <v>0</v>
      </c>
      <c r="AB170" s="213">
        <f t="shared" si="86"/>
        <v>0</v>
      </c>
      <c r="AC170" s="213">
        <f t="shared" si="86"/>
        <v>0</v>
      </c>
      <c r="AD170" s="213">
        <f t="shared" si="86"/>
        <v>0</v>
      </c>
      <c r="AE170" s="213">
        <f t="shared" si="86"/>
        <v>0</v>
      </c>
      <c r="AF170" s="213">
        <f t="shared" si="86"/>
        <v>0</v>
      </c>
      <c r="AG170" s="213">
        <f t="shared" si="86"/>
        <v>0</v>
      </c>
      <c r="AH170" s="213">
        <f t="shared" si="86"/>
        <v>0</v>
      </c>
      <c r="AI170" s="213">
        <f t="shared" si="86"/>
        <v>0</v>
      </c>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c r="CP170" s="213"/>
      <c r="CQ170" s="213"/>
      <c r="CR170" s="213">
        <f t="shared" si="86"/>
        <v>0</v>
      </c>
      <c r="CS170" s="213">
        <f t="shared" si="86"/>
        <v>0</v>
      </c>
      <c r="CT170" s="213">
        <f t="shared" si="86"/>
        <v>0</v>
      </c>
      <c r="CU170" s="213">
        <f t="shared" si="86"/>
        <v>0</v>
      </c>
      <c r="CV170" s="213">
        <f t="shared" si="86"/>
        <v>0</v>
      </c>
      <c r="CW170" s="213">
        <f t="shared" si="86"/>
        <v>0</v>
      </c>
      <c r="CX170" s="213">
        <f t="shared" si="86"/>
        <v>0</v>
      </c>
      <c r="CY170" s="213">
        <f t="shared" si="86"/>
        <v>0</v>
      </c>
      <c r="CZ170" s="213">
        <f t="shared" si="86"/>
        <v>0</v>
      </c>
      <c r="DA170" s="213">
        <f t="shared" si="86"/>
        <v>0</v>
      </c>
      <c r="DB170" s="213">
        <f t="shared" si="86"/>
        <v>0</v>
      </c>
      <c r="DC170" s="213">
        <f t="shared" si="86"/>
        <v>0</v>
      </c>
      <c r="DD170" s="213">
        <f t="shared" si="86"/>
        <v>0</v>
      </c>
      <c r="DE170" s="213">
        <f t="shared" si="86"/>
        <v>0</v>
      </c>
      <c r="DF170" s="213">
        <f t="shared" si="86"/>
        <v>0</v>
      </c>
      <c r="DG170" s="213">
        <f t="shared" si="86"/>
        <v>0</v>
      </c>
      <c r="DH170" s="213">
        <f t="shared" si="86"/>
        <v>0</v>
      </c>
      <c r="DI170" s="213">
        <f t="shared" si="86"/>
        <v>0</v>
      </c>
      <c r="DJ170" s="213">
        <f t="shared" si="86"/>
        <v>0</v>
      </c>
      <c r="DK170" s="213">
        <f t="shared" si="86"/>
        <v>0</v>
      </c>
      <c r="DL170" s="213">
        <f t="shared" si="86"/>
        <v>0</v>
      </c>
      <c r="DM170" s="213">
        <f t="shared" si="86"/>
        <v>0</v>
      </c>
      <c r="DN170" s="213">
        <f t="shared" si="86"/>
        <v>0</v>
      </c>
      <c r="DO170" s="213">
        <f t="shared" si="86"/>
        <v>0</v>
      </c>
      <c r="DP170" s="213">
        <f t="shared" si="86"/>
        <v>0</v>
      </c>
      <c r="DQ170" s="213">
        <f t="shared" si="86"/>
        <v>0</v>
      </c>
      <c r="DR170" s="213">
        <f t="shared" si="86"/>
        <v>0</v>
      </c>
      <c r="DS170" s="213">
        <f t="shared" si="86"/>
        <v>0</v>
      </c>
      <c r="DT170" s="213">
        <f t="shared" si="86"/>
        <v>0</v>
      </c>
      <c r="DU170" s="213">
        <f t="shared" si="86"/>
        <v>0</v>
      </c>
      <c r="DV170" s="213">
        <f t="shared" si="86"/>
        <v>0</v>
      </c>
    </row>
    <row r="171" spans="1:126" ht="12.75" hidden="1">
      <c r="A171" s="15">
        <v>149</v>
      </c>
      <c r="B171" s="85">
        <f t="shared" si="84"/>
        <v>0</v>
      </c>
      <c r="D171" s="217"/>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c r="CP171" s="213"/>
      <c r="CQ171" s="213"/>
      <c r="CR171" s="213"/>
      <c r="CS171" s="213"/>
      <c r="CT171" s="213"/>
      <c r="CU171" s="213"/>
      <c r="CV171" s="213"/>
      <c r="CW171" s="213"/>
      <c r="CX171" s="213"/>
      <c r="CY171" s="213"/>
      <c r="CZ171" s="213"/>
      <c r="DA171" s="213"/>
      <c r="DB171" s="213"/>
      <c r="DC171" s="213"/>
      <c r="DD171" s="213"/>
      <c r="DE171" s="213"/>
      <c r="DF171" s="213"/>
      <c r="DG171" s="213"/>
      <c r="DH171" s="213"/>
      <c r="DI171" s="213"/>
      <c r="DJ171" s="213"/>
      <c r="DK171" s="213"/>
      <c r="DL171" s="213"/>
      <c r="DM171" s="213"/>
      <c r="DN171" s="213"/>
      <c r="DO171" s="213"/>
      <c r="DP171" s="213"/>
      <c r="DQ171" s="213"/>
      <c r="DR171" s="213"/>
      <c r="DS171" s="213"/>
      <c r="DT171" s="213"/>
      <c r="DU171" s="213"/>
      <c r="DV171" s="213"/>
    </row>
    <row r="172" spans="1:126" ht="12.75" hidden="1">
      <c r="A172" s="46">
        <v>150</v>
      </c>
      <c r="B172" s="85">
        <f t="shared" si="84"/>
        <v>0</v>
      </c>
      <c r="D172" s="217"/>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c r="CP172" s="213"/>
      <c r="CQ172" s="213"/>
      <c r="CR172" s="213"/>
      <c r="CS172" s="213"/>
      <c r="CT172" s="213"/>
      <c r="CU172" s="213"/>
      <c r="CV172" s="213"/>
      <c r="CW172" s="213"/>
      <c r="CX172" s="213"/>
      <c r="CY172" s="213"/>
      <c r="CZ172" s="213"/>
      <c r="DA172" s="213"/>
      <c r="DB172" s="213"/>
      <c r="DC172" s="213"/>
      <c r="DD172" s="213"/>
      <c r="DE172" s="213"/>
      <c r="DF172" s="213"/>
      <c r="DG172" s="213"/>
      <c r="DH172" s="213"/>
      <c r="DI172" s="213"/>
      <c r="DJ172" s="213"/>
      <c r="DK172" s="213"/>
      <c r="DL172" s="213"/>
      <c r="DM172" s="213"/>
      <c r="DN172" s="213"/>
      <c r="DO172" s="213"/>
      <c r="DP172" s="213"/>
      <c r="DQ172" s="213"/>
      <c r="DR172" s="213"/>
      <c r="DS172" s="213"/>
      <c r="DT172" s="213"/>
      <c r="DU172" s="213"/>
      <c r="DV172" s="213"/>
    </row>
    <row r="173" spans="1:126" s="23" customFormat="1" ht="12.75" hidden="1">
      <c r="A173" s="46">
        <v>151</v>
      </c>
      <c r="B173" s="85">
        <f t="shared" si="84"/>
        <v>0</v>
      </c>
      <c r="C173" s="49"/>
      <c r="D173" s="217"/>
      <c r="E173" s="15"/>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c r="CP173" s="213"/>
      <c r="CQ173" s="213"/>
      <c r="CR173" s="213"/>
      <c r="CS173" s="213"/>
      <c r="CT173" s="213"/>
      <c r="CU173" s="213"/>
      <c r="CV173" s="213"/>
      <c r="CW173" s="213"/>
      <c r="CX173" s="213"/>
      <c r="CY173" s="213"/>
      <c r="CZ173" s="213"/>
      <c r="DA173" s="213"/>
      <c r="DB173" s="213"/>
      <c r="DC173" s="213"/>
      <c r="DD173" s="213"/>
      <c r="DE173" s="213"/>
      <c r="DF173" s="213"/>
      <c r="DG173" s="213"/>
      <c r="DH173" s="213"/>
      <c r="DI173" s="213"/>
      <c r="DJ173" s="213"/>
      <c r="DK173" s="213"/>
      <c r="DL173" s="213"/>
      <c r="DM173" s="213"/>
      <c r="DN173" s="213"/>
      <c r="DO173" s="213"/>
      <c r="DP173" s="213"/>
      <c r="DQ173" s="213"/>
      <c r="DR173" s="213"/>
      <c r="DS173" s="213"/>
      <c r="DT173" s="213"/>
      <c r="DU173" s="213"/>
      <c r="DV173" s="213"/>
    </row>
    <row r="174" spans="1:126" s="23" customFormat="1" ht="12.75" hidden="1">
      <c r="A174" s="15">
        <v>152</v>
      </c>
      <c r="B174" s="85">
        <f t="shared" si="84"/>
        <v>0</v>
      </c>
      <c r="C174" s="49"/>
      <c r="D174" s="217"/>
      <c r="E174" s="15"/>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c r="CP174" s="213"/>
      <c r="CQ174" s="213"/>
      <c r="CR174" s="213"/>
      <c r="CS174" s="213"/>
      <c r="CT174" s="213"/>
      <c r="CU174" s="213"/>
      <c r="CV174" s="213"/>
      <c r="CW174" s="213"/>
      <c r="CX174" s="213"/>
      <c r="CY174" s="213"/>
      <c r="CZ174" s="213"/>
      <c r="DA174" s="213"/>
      <c r="DB174" s="213"/>
      <c r="DC174" s="213"/>
      <c r="DD174" s="213"/>
      <c r="DE174" s="213"/>
      <c r="DF174" s="213"/>
      <c r="DG174" s="213"/>
      <c r="DH174" s="213"/>
      <c r="DI174" s="213"/>
      <c r="DJ174" s="213"/>
      <c r="DK174" s="213"/>
      <c r="DL174" s="213"/>
      <c r="DM174" s="213"/>
      <c r="DN174" s="213"/>
      <c r="DO174" s="213"/>
      <c r="DP174" s="213"/>
      <c r="DQ174" s="213"/>
      <c r="DR174" s="213"/>
      <c r="DS174" s="213"/>
      <c r="DT174" s="213"/>
      <c r="DU174" s="213"/>
      <c r="DV174" s="213"/>
    </row>
    <row r="175" spans="1:126" s="23" customFormat="1" ht="12.75" hidden="1">
      <c r="A175" s="15">
        <v>153</v>
      </c>
      <c r="B175" s="85">
        <f t="shared" si="84"/>
        <v>0</v>
      </c>
      <c r="C175" s="49"/>
      <c r="D175" s="217"/>
      <c r="E175" s="15"/>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c r="CP175" s="213"/>
      <c r="CQ175" s="213"/>
      <c r="CR175" s="213"/>
      <c r="CS175" s="213"/>
      <c r="CT175" s="213"/>
      <c r="CU175" s="213"/>
      <c r="CV175" s="213"/>
      <c r="CW175" s="213"/>
      <c r="CX175" s="213"/>
      <c r="CY175" s="213"/>
      <c r="CZ175" s="213"/>
      <c r="DA175" s="213"/>
      <c r="DB175" s="213"/>
      <c r="DC175" s="213"/>
      <c r="DD175" s="213"/>
      <c r="DE175" s="213"/>
      <c r="DF175" s="213"/>
      <c r="DG175" s="213"/>
      <c r="DH175" s="213"/>
      <c r="DI175" s="213"/>
      <c r="DJ175" s="213"/>
      <c r="DK175" s="213"/>
      <c r="DL175" s="213"/>
      <c r="DM175" s="213"/>
      <c r="DN175" s="213"/>
      <c r="DO175" s="213"/>
      <c r="DP175" s="213"/>
      <c r="DQ175" s="213"/>
      <c r="DR175" s="213"/>
      <c r="DS175" s="213"/>
      <c r="DT175" s="213"/>
      <c r="DU175" s="213"/>
      <c r="DV175" s="213"/>
    </row>
    <row r="176" spans="1:126" s="23" customFormat="1" ht="12.75" hidden="1">
      <c r="A176" s="46">
        <v>154</v>
      </c>
      <c r="B176" s="85">
        <f t="shared" si="84"/>
        <v>0</v>
      </c>
      <c r="C176" s="49"/>
      <c r="D176" s="217"/>
      <c r="E176" s="15"/>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c r="CP176" s="213"/>
      <c r="CQ176" s="213"/>
      <c r="CR176" s="213"/>
      <c r="CS176" s="213"/>
      <c r="CT176" s="213"/>
      <c r="CU176" s="213"/>
      <c r="CV176" s="213"/>
      <c r="CW176" s="213"/>
      <c r="CX176" s="213"/>
      <c r="CY176" s="213"/>
      <c r="CZ176" s="213"/>
      <c r="DA176" s="213"/>
      <c r="DB176" s="213"/>
      <c r="DC176" s="213"/>
      <c r="DD176" s="213"/>
      <c r="DE176" s="213"/>
      <c r="DF176" s="213"/>
      <c r="DG176" s="213"/>
      <c r="DH176" s="213"/>
      <c r="DI176" s="213"/>
      <c r="DJ176" s="213"/>
      <c r="DK176" s="213"/>
      <c r="DL176" s="213"/>
      <c r="DM176" s="213"/>
      <c r="DN176" s="213"/>
      <c r="DO176" s="213"/>
      <c r="DP176" s="213"/>
      <c r="DQ176" s="213"/>
      <c r="DR176" s="213"/>
      <c r="DS176" s="213"/>
      <c r="DT176" s="213"/>
      <c r="DU176" s="213"/>
      <c r="DV176" s="213"/>
    </row>
    <row r="177" spans="1:126" s="23" customFormat="1" ht="12.75" hidden="1">
      <c r="A177" s="46">
        <v>155</v>
      </c>
      <c r="B177" s="85">
        <f t="shared" si="84"/>
        <v>0</v>
      </c>
      <c r="C177" s="49"/>
      <c r="D177" s="217"/>
      <c r="E177" s="15"/>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c r="CP177" s="213"/>
      <c r="CQ177" s="213"/>
      <c r="CR177" s="213"/>
      <c r="CS177" s="213"/>
      <c r="CT177" s="213"/>
      <c r="CU177" s="213"/>
      <c r="CV177" s="213"/>
      <c r="CW177" s="213"/>
      <c r="CX177" s="213"/>
      <c r="CY177" s="213"/>
      <c r="CZ177" s="213"/>
      <c r="DA177" s="213"/>
      <c r="DB177" s="213"/>
      <c r="DC177" s="213"/>
      <c r="DD177" s="213"/>
      <c r="DE177" s="213"/>
      <c r="DF177" s="213"/>
      <c r="DG177" s="213"/>
      <c r="DH177" s="213"/>
      <c r="DI177" s="213"/>
      <c r="DJ177" s="213"/>
      <c r="DK177" s="213"/>
      <c r="DL177" s="213"/>
      <c r="DM177" s="213"/>
      <c r="DN177" s="213"/>
      <c r="DO177" s="213"/>
      <c r="DP177" s="213"/>
      <c r="DQ177" s="213"/>
      <c r="DR177" s="213"/>
      <c r="DS177" s="213"/>
      <c r="DT177" s="213"/>
      <c r="DU177" s="213"/>
      <c r="DV177" s="213"/>
    </row>
    <row r="178" spans="1:126" s="23" customFormat="1" ht="12.75" hidden="1">
      <c r="A178" s="15">
        <v>156</v>
      </c>
      <c r="B178" s="85">
        <f t="shared" si="84"/>
        <v>0</v>
      </c>
      <c r="C178" s="49"/>
      <c r="D178" s="217"/>
      <c r="E178" s="15"/>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c r="CP178" s="213"/>
      <c r="CQ178" s="213"/>
      <c r="CR178" s="213"/>
      <c r="CS178" s="213"/>
      <c r="CT178" s="213"/>
      <c r="CU178" s="213"/>
      <c r="CV178" s="213"/>
      <c r="CW178" s="213"/>
      <c r="CX178" s="213"/>
      <c r="CY178" s="213"/>
      <c r="CZ178" s="213"/>
      <c r="DA178" s="213"/>
      <c r="DB178" s="213"/>
      <c r="DC178" s="213"/>
      <c r="DD178" s="213"/>
      <c r="DE178" s="213"/>
      <c r="DF178" s="213"/>
      <c r="DG178" s="213"/>
      <c r="DH178" s="213"/>
      <c r="DI178" s="213"/>
      <c r="DJ178" s="213"/>
      <c r="DK178" s="213"/>
      <c r="DL178" s="213"/>
      <c r="DM178" s="213"/>
      <c r="DN178" s="213"/>
      <c r="DO178" s="213"/>
      <c r="DP178" s="213"/>
      <c r="DQ178" s="213"/>
      <c r="DR178" s="213"/>
      <c r="DS178" s="213"/>
      <c r="DT178" s="213"/>
      <c r="DU178" s="213"/>
      <c r="DV178" s="213"/>
    </row>
    <row r="179" spans="1:126" s="23" customFormat="1" ht="12.75" hidden="1">
      <c r="A179" s="15">
        <v>157</v>
      </c>
      <c r="B179" s="85">
        <f t="shared" si="84"/>
        <v>0</v>
      </c>
      <c r="C179" s="49"/>
      <c r="D179" s="217"/>
      <c r="E179" s="15"/>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row>
    <row r="180" spans="1:126" ht="12.75" hidden="1">
      <c r="A180" s="46">
        <v>158</v>
      </c>
      <c r="B180" s="85">
        <f t="shared" si="84"/>
        <v>0</v>
      </c>
      <c r="D180" s="217"/>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c r="CP180" s="213"/>
      <c r="CQ180" s="213"/>
      <c r="CR180" s="213"/>
      <c r="CS180" s="213"/>
      <c r="CT180" s="213"/>
      <c r="CU180" s="213"/>
      <c r="CV180" s="213"/>
      <c r="CW180" s="213"/>
      <c r="CX180" s="213"/>
      <c r="CY180" s="213"/>
      <c r="CZ180" s="213"/>
      <c r="DA180" s="213"/>
      <c r="DB180" s="213"/>
      <c r="DC180" s="213"/>
      <c r="DD180" s="213"/>
      <c r="DE180" s="213"/>
      <c r="DF180" s="213"/>
      <c r="DG180" s="213"/>
      <c r="DH180" s="213"/>
      <c r="DI180" s="213"/>
      <c r="DJ180" s="213"/>
      <c r="DK180" s="213"/>
      <c r="DL180" s="213"/>
      <c r="DM180" s="213"/>
      <c r="DN180" s="213"/>
      <c r="DO180" s="213"/>
      <c r="DP180" s="213"/>
      <c r="DQ180" s="213"/>
      <c r="DR180" s="213"/>
      <c r="DS180" s="213"/>
      <c r="DT180" s="213"/>
      <c r="DU180" s="213"/>
      <c r="DV180" s="213"/>
    </row>
    <row r="181" ht="12.75" hidden="1">
      <c r="A181" s="46">
        <v>159</v>
      </c>
    </row>
    <row r="182" ht="12.75" hidden="1">
      <c r="A182" s="15">
        <v>160</v>
      </c>
    </row>
    <row r="183" ht="12.75" hidden="1">
      <c r="A183" s="15">
        <v>161</v>
      </c>
    </row>
    <row r="184" ht="12.75" hidden="1">
      <c r="A184" s="46">
        <v>162</v>
      </c>
    </row>
    <row r="185" ht="12.75" hidden="1">
      <c r="A185" s="46">
        <v>163</v>
      </c>
    </row>
    <row r="186" ht="12.75" hidden="1">
      <c r="A186" s="15">
        <v>164</v>
      </c>
    </row>
    <row r="187" ht="12.75" hidden="1">
      <c r="A187" s="15">
        <v>165</v>
      </c>
    </row>
    <row r="188" ht="12.75" hidden="1">
      <c r="A188" s="46">
        <v>166</v>
      </c>
    </row>
    <row r="189" ht="12.75" hidden="1">
      <c r="A189" s="46">
        <v>167</v>
      </c>
    </row>
    <row r="190" ht="12.75" hidden="1">
      <c r="A190" s="15">
        <v>168</v>
      </c>
    </row>
    <row r="191" ht="12.75" hidden="1">
      <c r="A191" s="15">
        <v>169</v>
      </c>
    </row>
    <row r="192" ht="12.75" hidden="1">
      <c r="A192" s="46">
        <v>170</v>
      </c>
    </row>
    <row r="193" ht="12.75" hidden="1">
      <c r="A193" s="46">
        <v>171</v>
      </c>
    </row>
    <row r="194" ht="12.75" hidden="1">
      <c r="A194" s="15">
        <v>172</v>
      </c>
    </row>
    <row r="195" ht="12.75" hidden="1">
      <c r="A195" s="15">
        <v>173</v>
      </c>
    </row>
    <row r="196" ht="12.75" hidden="1">
      <c r="A196" s="46">
        <v>174</v>
      </c>
    </row>
    <row r="197" ht="12.75" hidden="1">
      <c r="A197" s="46">
        <v>175</v>
      </c>
    </row>
    <row r="198" ht="12.75" hidden="1">
      <c r="A198" s="15">
        <v>176</v>
      </c>
    </row>
    <row r="199" ht="12.75" hidden="1">
      <c r="A199" s="15">
        <v>177</v>
      </c>
    </row>
  </sheetData>
  <sheetProtection password="C3FD" sheet="1" objects="1" scenarios="1"/>
  <mergeCells count="18">
    <mergeCell ref="D21:F21"/>
    <mergeCell ref="D16:F16"/>
    <mergeCell ref="D17:F17"/>
    <mergeCell ref="D18:F18"/>
    <mergeCell ref="D19:F19"/>
    <mergeCell ref="D9:F9"/>
    <mergeCell ref="H9:J9"/>
    <mergeCell ref="D11:F11"/>
    <mergeCell ref="D12:F12"/>
    <mergeCell ref="D13:F13"/>
    <mergeCell ref="D14:F14"/>
    <mergeCell ref="D5:F5"/>
    <mergeCell ref="D6:F6"/>
    <mergeCell ref="H6:J6"/>
    <mergeCell ref="D7:F7"/>
    <mergeCell ref="H7:J7"/>
    <mergeCell ref="D8:F8"/>
    <mergeCell ref="H8:J8"/>
  </mergeCells>
  <conditionalFormatting sqref="D81:DV81">
    <cfRule type="cellIs" priority="1" dxfId="0" operator="notEqual" stopIfTrue="1">
      <formula>""""""</formula>
    </cfRule>
  </conditionalFormatting>
  <printOptions/>
  <pageMargins left="0.75" right="0.75" top="1" bottom="1" header="0.5118055555555556" footer="0.5118055555555556"/>
  <pageSetup horizontalDpi="300" verticalDpi="300" orientation="landscape" paperSize="9" scale="75" r:id="rId1"/>
  <headerFooter alignWithMargins="0">
    <oddFooter>&amp;R&amp;P/&amp;N</oddFooter>
  </headerFooter>
</worksheet>
</file>

<file path=xl/worksheets/sheet20.xml><?xml version="1.0" encoding="utf-8"?>
<worksheet xmlns="http://schemas.openxmlformats.org/spreadsheetml/2006/main" xmlns:r="http://schemas.openxmlformats.org/officeDocument/2006/relationships">
  <dimension ref="A1:R482"/>
  <sheetViews>
    <sheetView zoomScalePageLayoutView="0" workbookViewId="0" topLeftCell="A1">
      <selection activeCell="B10" sqref="B10:C10"/>
    </sheetView>
  </sheetViews>
  <sheetFormatPr defaultColWidth="9.140625" defaultRowHeight="12.75"/>
  <cols>
    <col min="1" max="1" width="7.8515625" style="606" customWidth="1"/>
    <col min="2" max="2" width="4.140625" style="606" customWidth="1"/>
    <col min="3" max="3" width="25.7109375" style="606" customWidth="1"/>
    <col min="4" max="4" width="5.57421875" style="606" hidden="1" customWidth="1"/>
    <col min="5" max="5" width="9.140625" style="606" hidden="1" customWidth="1"/>
    <col min="6" max="6" width="27.00390625" style="606" customWidth="1"/>
    <col min="7" max="7" width="9.140625" style="606" hidden="1" customWidth="1"/>
    <col min="8" max="9" width="13.7109375" style="606" hidden="1" customWidth="1"/>
    <col min="10" max="10" width="13.7109375" style="606" customWidth="1"/>
    <col min="11" max="11" width="9.140625" style="15" hidden="1" customWidth="1"/>
    <col min="12" max="12" width="6.421875" style="15" hidden="1" customWidth="1"/>
    <col min="13" max="18" width="9.140625" style="15" customWidth="1"/>
    <col min="19" max="16384" width="9.140625" style="606" customWidth="1"/>
  </cols>
  <sheetData>
    <row r="1" spans="1:10" ht="16.5" customHeight="1">
      <c r="A1" s="976" t="s">
        <v>172</v>
      </c>
      <c r="B1" s="976"/>
      <c r="C1" s="976"/>
      <c r="D1" s="976"/>
      <c r="E1" s="976"/>
      <c r="F1" s="976"/>
      <c r="G1" s="16"/>
      <c r="H1" s="17"/>
      <c r="I1" s="977"/>
      <c r="J1" s="977"/>
    </row>
    <row r="2" spans="1:10" ht="12.75" customHeight="1">
      <c r="A2" s="976"/>
      <c r="B2" s="976"/>
      <c r="C2" s="976"/>
      <c r="D2" s="976"/>
      <c r="E2" s="976"/>
      <c r="F2" s="976"/>
      <c r="G2" s="16"/>
      <c r="H2" s="16"/>
      <c r="I2" s="16"/>
      <c r="J2" s="16"/>
    </row>
    <row r="3" spans="1:11" ht="12.75">
      <c r="A3" s="15"/>
      <c r="B3" s="978"/>
      <c r="C3" s="978"/>
      <c r="D3" s="18">
        <v>2005</v>
      </c>
      <c r="E3" s="651" t="s">
        <v>835</v>
      </c>
      <c r="F3" s="979"/>
      <c r="G3" s="979"/>
      <c r="H3" s="979"/>
      <c r="I3" s="979"/>
      <c r="J3" s="979"/>
      <c r="K3" s="19"/>
    </row>
    <row r="4" spans="1:11" ht="12.75" hidden="1">
      <c r="A4" s="980"/>
      <c r="B4" s="980"/>
      <c r="C4" s="980"/>
      <c r="D4" s="980"/>
      <c r="E4" s="980"/>
      <c r="F4" s="980"/>
      <c r="G4" s="980"/>
      <c r="H4" s="980"/>
      <c r="I4" s="980"/>
      <c r="J4" s="980"/>
      <c r="K4" s="21"/>
    </row>
    <row r="5" spans="1:11" ht="12.75" hidden="1">
      <c r="A5" s="980"/>
      <c r="B5" s="980"/>
      <c r="C5" s="980"/>
      <c r="D5" s="980"/>
      <c r="E5" s="980"/>
      <c r="F5" s="980"/>
      <c r="G5" s="980"/>
      <c r="H5" s="980"/>
      <c r="I5" s="980"/>
      <c r="J5" s="980"/>
      <c r="K5" s="21"/>
    </row>
    <row r="6" spans="1:11" ht="15.75" customHeight="1" hidden="1">
      <c r="A6" s="15"/>
      <c r="B6" s="978" t="s">
        <v>173</v>
      </c>
      <c r="C6" s="978"/>
      <c r="D6" s="981"/>
      <c r="E6" s="981"/>
      <c r="F6" s="981"/>
      <c r="G6" s="981"/>
      <c r="H6" s="981"/>
      <c r="I6" s="981"/>
      <c r="J6" s="981"/>
      <c r="K6" s="22"/>
    </row>
    <row r="7" spans="1:11" ht="15.75" customHeight="1" hidden="1">
      <c r="A7" s="15"/>
      <c r="B7" s="978" t="s">
        <v>174</v>
      </c>
      <c r="C7" s="978"/>
      <c r="D7" s="982"/>
      <c r="E7" s="982"/>
      <c r="F7" s="982"/>
      <c r="G7" s="982"/>
      <c r="H7" s="982"/>
      <c r="I7" s="982"/>
      <c r="J7" s="982"/>
      <c r="K7" s="22"/>
    </row>
    <row r="8" spans="1:11" ht="15.75" customHeight="1" hidden="1">
      <c r="A8" s="15"/>
      <c r="B8" s="978"/>
      <c r="C8" s="978"/>
      <c r="D8" s="23"/>
      <c r="E8" s="23"/>
      <c r="F8" s="23"/>
      <c r="G8" s="23"/>
      <c r="H8" s="23"/>
      <c r="I8" s="23"/>
      <c r="J8" s="23"/>
      <c r="K8" s="22"/>
    </row>
    <row r="9" spans="1:11" ht="15.75" customHeight="1" hidden="1">
      <c r="A9" s="15"/>
      <c r="B9" s="978" t="s">
        <v>175</v>
      </c>
      <c r="C9" s="978"/>
      <c r="D9" s="983"/>
      <c r="E9" s="984"/>
      <c r="F9" s="984"/>
      <c r="G9" s="984"/>
      <c r="H9" s="984"/>
      <c r="I9" s="984"/>
      <c r="J9" s="984"/>
      <c r="K9" s="22"/>
    </row>
    <row r="10" spans="1:13" ht="15.75" customHeight="1">
      <c r="A10" s="15"/>
      <c r="B10" s="978" t="s">
        <v>35</v>
      </c>
      <c r="C10" s="978"/>
      <c r="D10" s="607"/>
      <c r="E10" s="608" t="s">
        <v>176</v>
      </c>
      <c r="F10" s="627" t="s">
        <v>854</v>
      </c>
      <c r="G10" s="627" t="s">
        <v>176</v>
      </c>
      <c r="H10" s="628">
        <v>1.4</v>
      </c>
      <c r="I10" s="628"/>
      <c r="J10" s="628">
        <v>0.02</v>
      </c>
      <c r="K10" s="24" t="str">
        <f>CONCATENATE(D10,E10,F10,G10,H10)</f>
        <v> Veresegyház Város 1,4</v>
      </c>
      <c r="M10" s="15">
        <v>2010</v>
      </c>
    </row>
    <row r="11" spans="1:13" ht="15.75" customHeight="1" hidden="1">
      <c r="A11" s="15"/>
      <c r="B11" s="978" t="s">
        <v>177</v>
      </c>
      <c r="C11" s="978"/>
      <c r="D11" s="607"/>
      <c r="E11" s="608" t="s">
        <v>176</v>
      </c>
      <c r="F11" s="608"/>
      <c r="G11" s="608" t="s">
        <v>176</v>
      </c>
      <c r="H11" s="985"/>
      <c r="I11" s="985"/>
      <c r="J11" s="985"/>
      <c r="K11" s="24" t="str">
        <f>CONCATENATE(D11,E11,F11,G11,H11)</f>
        <v>  </v>
      </c>
      <c r="M11" s="25" t="s">
        <v>178</v>
      </c>
    </row>
    <row r="12" spans="1:18" ht="15.75" customHeight="1" hidden="1">
      <c r="A12" s="15"/>
      <c r="B12" s="978" t="s">
        <v>179</v>
      </c>
      <c r="C12" s="978"/>
      <c r="D12" s="986"/>
      <c r="E12" s="986"/>
      <c r="F12" s="986"/>
      <c r="G12" s="986"/>
      <c r="H12" s="986"/>
      <c r="I12" s="986"/>
      <c r="J12" s="986"/>
      <c r="K12" s="24"/>
      <c r="M12" s="987" t="s">
        <v>180</v>
      </c>
      <c r="N12" s="987"/>
      <c r="O12" s="987"/>
      <c r="P12" s="987"/>
      <c r="Q12" s="987"/>
      <c r="R12" s="987"/>
    </row>
    <row r="13" spans="1:11" ht="12.75" customHeight="1" hidden="1">
      <c r="A13" s="15"/>
      <c r="B13" s="978" t="s">
        <v>181</v>
      </c>
      <c r="C13" s="978"/>
      <c r="D13" s="988">
        <f>D7</f>
        <v>0</v>
      </c>
      <c r="E13" s="988"/>
      <c r="F13" s="988"/>
      <c r="G13" s="988"/>
      <c r="H13" s="988"/>
      <c r="I13" s="988"/>
      <c r="J13" s="988"/>
      <c r="K13" s="24"/>
    </row>
    <row r="14" spans="1:11" ht="15.75" customHeight="1" hidden="1">
      <c r="A14" s="15"/>
      <c r="B14" s="978" t="s">
        <v>182</v>
      </c>
      <c r="C14" s="978"/>
      <c r="D14" s="986">
        <v>1</v>
      </c>
      <c r="E14" s="986"/>
      <c r="F14" s="986"/>
      <c r="G14" s="986"/>
      <c r="H14" s="986"/>
      <c r="I14" s="986"/>
      <c r="J14" s="986"/>
      <c r="K14" s="24"/>
    </row>
    <row r="15" spans="1:11" ht="15.75" customHeight="1" hidden="1">
      <c r="A15" s="15"/>
      <c r="B15" s="978" t="s">
        <v>183</v>
      </c>
      <c r="C15" s="978"/>
      <c r="D15" s="986">
        <v>1</v>
      </c>
      <c r="E15" s="986"/>
      <c r="F15" s="986"/>
      <c r="G15" s="986"/>
      <c r="H15" s="986"/>
      <c r="I15" s="986"/>
      <c r="J15" s="986"/>
      <c r="K15" s="24"/>
    </row>
    <row r="16" spans="1:11" ht="15.75" customHeight="1" hidden="1">
      <c r="A16" s="26"/>
      <c r="B16" s="978" t="s">
        <v>184</v>
      </c>
      <c r="C16" s="978"/>
      <c r="D16" s="27"/>
      <c r="E16" s="610"/>
      <c r="F16" s="611">
        <v>1</v>
      </c>
      <c r="G16" s="611" t="s">
        <v>176</v>
      </c>
      <c r="H16" s="989">
        <v>1</v>
      </c>
      <c r="I16" s="989"/>
      <c r="J16" s="989"/>
      <c r="K16" s="24"/>
    </row>
    <row r="17" spans="1:11" ht="15.75" customHeight="1" hidden="1">
      <c r="A17" s="990" t="s">
        <v>185</v>
      </c>
      <c r="B17" s="612" t="s">
        <v>186</v>
      </c>
      <c r="C17" s="612"/>
      <c r="D17" s="991"/>
      <c r="E17" s="991"/>
      <c r="F17" s="991"/>
      <c r="G17" s="991"/>
      <c r="H17" s="991"/>
      <c r="I17" s="992"/>
      <c r="J17" s="992"/>
      <c r="K17" s="24"/>
    </row>
    <row r="18" spans="1:11" ht="15.75" customHeight="1" hidden="1">
      <c r="A18" s="990"/>
      <c r="B18" s="613" t="s">
        <v>187</v>
      </c>
      <c r="C18" s="613"/>
      <c r="D18" s="993"/>
      <c r="E18" s="993"/>
      <c r="F18" s="993"/>
      <c r="G18" s="993"/>
      <c r="H18" s="993"/>
      <c r="I18" s="993"/>
      <c r="J18" s="993"/>
      <c r="K18" s="24"/>
    </row>
    <row r="19" spans="1:11" ht="15.75" customHeight="1" hidden="1">
      <c r="A19" s="990"/>
      <c r="B19" s="613" t="s">
        <v>188</v>
      </c>
      <c r="C19" s="613"/>
      <c r="D19" s="993"/>
      <c r="E19" s="993"/>
      <c r="F19" s="993"/>
      <c r="G19" s="993"/>
      <c r="H19" s="993"/>
      <c r="I19" s="993"/>
      <c r="J19" s="993"/>
      <c r="K19" s="24"/>
    </row>
    <row r="20" spans="1:11" ht="15.75" customHeight="1" hidden="1">
      <c r="A20" s="990"/>
      <c r="B20" s="613" t="s">
        <v>189</v>
      </c>
      <c r="C20" s="613"/>
      <c r="D20" s="993"/>
      <c r="E20" s="993"/>
      <c r="F20" s="993"/>
      <c r="G20" s="993"/>
      <c r="H20" s="993"/>
      <c r="I20" s="993"/>
      <c r="J20" s="993"/>
      <c r="K20" s="24"/>
    </row>
    <row r="21" spans="1:11" ht="15.75" customHeight="1" hidden="1">
      <c r="A21" s="990"/>
      <c r="B21" s="994" t="s">
        <v>190</v>
      </c>
      <c r="C21" s="994"/>
      <c r="D21" s="614"/>
      <c r="E21" s="615"/>
      <c r="F21" s="616"/>
      <c r="G21" s="615"/>
      <c r="H21" s="617"/>
      <c r="I21" s="617"/>
      <c r="J21" s="618"/>
      <c r="K21" s="24"/>
    </row>
    <row r="22" spans="1:11" ht="12.75" hidden="1">
      <c r="A22" s="980"/>
      <c r="B22" s="980"/>
      <c r="C22" s="980"/>
      <c r="D22" s="980"/>
      <c r="E22" s="980"/>
      <c r="F22" s="980"/>
      <c r="G22" s="980"/>
      <c r="H22" s="980"/>
      <c r="I22" s="980"/>
      <c r="J22" s="980"/>
      <c r="K22" s="24"/>
    </row>
    <row r="23" spans="1:11" ht="15.75" customHeight="1" hidden="1">
      <c r="A23" s="980"/>
      <c r="B23" s="980"/>
      <c r="C23" s="980"/>
      <c r="D23" s="980"/>
      <c r="E23" s="980"/>
      <c r="F23" s="980"/>
      <c r="G23" s="980"/>
      <c r="H23" s="980"/>
      <c r="I23" s="980"/>
      <c r="J23" s="980"/>
      <c r="K23" s="24"/>
    </row>
    <row r="24" spans="1:13" ht="15.75" customHeight="1" hidden="1">
      <c r="A24" s="15"/>
      <c r="B24" s="28"/>
      <c r="C24" s="978" t="s">
        <v>191</v>
      </c>
      <c r="D24" s="978"/>
      <c r="E24" s="978"/>
      <c r="F24" s="978"/>
      <c r="G24" s="978"/>
      <c r="H24" s="978"/>
      <c r="I24" s="978"/>
      <c r="J24" s="978"/>
      <c r="K24" s="24"/>
      <c r="M24" s="15" t="s">
        <v>192</v>
      </c>
    </row>
    <row r="25" spans="1:11" ht="15.75" customHeight="1" hidden="1">
      <c r="A25" s="995" t="s">
        <v>193</v>
      </c>
      <c r="B25" s="995"/>
      <c r="C25" s="995"/>
      <c r="D25" s="995"/>
      <c r="E25" s="995"/>
      <c r="F25" s="995"/>
      <c r="G25" s="995"/>
      <c r="H25" s="995"/>
      <c r="I25" s="995"/>
      <c r="J25" s="995"/>
      <c r="K25" s="24"/>
    </row>
    <row r="26" spans="1:18" ht="12.75" hidden="1">
      <c r="A26" s="15"/>
      <c r="B26" s="619">
        <v>1</v>
      </c>
      <c r="C26" s="30" t="s">
        <v>194</v>
      </c>
      <c r="D26" s="31">
        <f>D10</f>
        <v>0</v>
      </c>
      <c r="E26" s="31" t="s">
        <v>176</v>
      </c>
      <c r="F26" s="31" t="str">
        <f>F10</f>
        <v>Veresegyház Város</v>
      </c>
      <c r="G26" s="31" t="s">
        <v>176</v>
      </c>
      <c r="H26" s="996">
        <f>H10</f>
        <v>1.4</v>
      </c>
      <c r="I26" s="996"/>
      <c r="J26" s="609">
        <f>J10</f>
        <v>0.02</v>
      </c>
      <c r="K26" s="24" t="str">
        <f>CONCATENATE(D26," ",E26," ",F26," ",G26," ",H26)</f>
        <v>0   Veresegyház Város   1,4</v>
      </c>
      <c r="M26" s="620">
        <v>2009</v>
      </c>
      <c r="N26" s="620">
        <v>2</v>
      </c>
      <c r="O26" s="620">
        <v>12</v>
      </c>
      <c r="P26" s="620">
        <v>2009</v>
      </c>
      <c r="Q26" s="620">
        <v>12</v>
      </c>
      <c r="R26" s="620">
        <v>31</v>
      </c>
    </row>
    <row r="27" spans="1:18" ht="12.75" hidden="1">
      <c r="A27" s="15"/>
      <c r="B27" s="619"/>
      <c r="C27" s="30" t="s">
        <v>195</v>
      </c>
      <c r="D27" s="621"/>
      <c r="E27" s="621"/>
      <c r="F27" s="621" t="s">
        <v>196</v>
      </c>
      <c r="G27" s="621"/>
      <c r="H27" s="997"/>
      <c r="I27" s="997"/>
      <c r="J27" s="609">
        <v>0.02</v>
      </c>
      <c r="K27" s="24" t="str">
        <f>CONCATENATE(D27," ",E27," ",F27," ",G27," ",H27)</f>
        <v>  1  </v>
      </c>
      <c r="M27" s="620">
        <v>2009</v>
      </c>
      <c r="N27" s="620">
        <v>1</v>
      </c>
      <c r="O27" s="620">
        <v>1</v>
      </c>
      <c r="P27" s="620">
        <v>2009</v>
      </c>
      <c r="Q27" s="620">
        <v>12</v>
      </c>
      <c r="R27" s="620">
        <v>31</v>
      </c>
    </row>
    <row r="28" spans="1:18" ht="12.75" hidden="1">
      <c r="A28" s="15"/>
      <c r="B28" s="619"/>
      <c r="C28" s="30" t="s">
        <v>197</v>
      </c>
      <c r="D28" s="621"/>
      <c r="E28" s="621"/>
      <c r="F28" s="621" t="s">
        <v>198</v>
      </c>
      <c r="G28" s="621"/>
      <c r="H28" s="997"/>
      <c r="I28" s="997"/>
      <c r="J28" s="609">
        <v>0.02</v>
      </c>
      <c r="K28" s="24" t="str">
        <f aca="true" t="shared" si="0" ref="K28:K91">CONCATENATE(D28," ",E28," ",F28," ",G28," ",H28)</f>
        <v>  2  </v>
      </c>
      <c r="M28" s="620">
        <v>2009</v>
      </c>
      <c r="N28" s="620">
        <v>1</v>
      </c>
      <c r="O28" s="620">
        <v>1</v>
      </c>
      <c r="P28" s="620">
        <v>2009</v>
      </c>
      <c r="Q28" s="620">
        <v>12</v>
      </c>
      <c r="R28" s="620">
        <v>31</v>
      </c>
    </row>
    <row r="29" spans="1:18" ht="12.75" hidden="1">
      <c r="A29" s="15"/>
      <c r="B29" s="619"/>
      <c r="C29" s="30" t="s">
        <v>199</v>
      </c>
      <c r="D29" s="621"/>
      <c r="E29" s="622"/>
      <c r="F29" s="622" t="s">
        <v>200</v>
      </c>
      <c r="G29" s="622"/>
      <c r="H29" s="997"/>
      <c r="I29" s="997"/>
      <c r="J29" s="609">
        <v>0.02</v>
      </c>
      <c r="K29" s="24" t="str">
        <f t="shared" si="0"/>
        <v>  3  </v>
      </c>
      <c r="M29" s="620">
        <v>2009</v>
      </c>
      <c r="N29" s="620">
        <v>1</v>
      </c>
      <c r="O29" s="620">
        <v>1</v>
      </c>
      <c r="P29" s="620">
        <v>2009</v>
      </c>
      <c r="Q29" s="620">
        <v>12</v>
      </c>
      <c r="R29" s="620">
        <v>31</v>
      </c>
    </row>
    <row r="30" spans="1:18" ht="12.75" hidden="1">
      <c r="A30" s="15"/>
      <c r="B30" s="619"/>
      <c r="C30" s="30" t="s">
        <v>201</v>
      </c>
      <c r="D30" s="621"/>
      <c r="E30" s="622"/>
      <c r="F30" s="621" t="s">
        <v>202</v>
      </c>
      <c r="G30" s="622"/>
      <c r="H30" s="997"/>
      <c r="I30" s="997"/>
      <c r="J30" s="609">
        <v>0.02</v>
      </c>
      <c r="K30" s="24" t="str">
        <f t="shared" si="0"/>
        <v>  4  </v>
      </c>
      <c r="M30" s="620">
        <v>2009</v>
      </c>
      <c r="N30" s="620">
        <v>1</v>
      </c>
      <c r="O30" s="620">
        <v>1</v>
      </c>
      <c r="P30" s="620">
        <v>2009</v>
      </c>
      <c r="Q30" s="620">
        <v>12</v>
      </c>
      <c r="R30" s="620">
        <v>31</v>
      </c>
    </row>
    <row r="31" spans="1:18" ht="12.75" hidden="1">
      <c r="A31" s="15"/>
      <c r="B31" s="619"/>
      <c r="C31" s="30" t="s">
        <v>203</v>
      </c>
      <c r="D31" s="621"/>
      <c r="E31" s="622"/>
      <c r="F31" s="621" t="s">
        <v>204</v>
      </c>
      <c r="G31" s="622"/>
      <c r="H31" s="997"/>
      <c r="I31" s="997"/>
      <c r="J31" s="609">
        <v>0.02</v>
      </c>
      <c r="K31" s="24" t="str">
        <f t="shared" si="0"/>
        <v>  5  </v>
      </c>
      <c r="M31" s="620">
        <v>2009</v>
      </c>
      <c r="N31" s="620">
        <v>1</v>
      </c>
      <c r="O31" s="620">
        <v>1</v>
      </c>
      <c r="P31" s="620">
        <v>2009</v>
      </c>
      <c r="Q31" s="620">
        <v>12</v>
      </c>
      <c r="R31" s="620">
        <v>31</v>
      </c>
    </row>
    <row r="32" spans="1:18" ht="12.75" hidden="1">
      <c r="A32" s="15"/>
      <c r="B32" s="619"/>
      <c r="C32" s="30" t="s">
        <v>205</v>
      </c>
      <c r="D32" s="621"/>
      <c r="E32" s="622"/>
      <c r="F32" s="622" t="s">
        <v>206</v>
      </c>
      <c r="G32" s="622"/>
      <c r="H32" s="997"/>
      <c r="I32" s="997"/>
      <c r="J32" s="609">
        <v>0.02</v>
      </c>
      <c r="K32" s="24" t="str">
        <f t="shared" si="0"/>
        <v>  6  </v>
      </c>
      <c r="M32" s="620">
        <v>2009</v>
      </c>
      <c r="N32" s="620">
        <v>1</v>
      </c>
      <c r="O32" s="620">
        <v>1</v>
      </c>
      <c r="P32" s="620">
        <v>2009</v>
      </c>
      <c r="Q32" s="620">
        <v>12</v>
      </c>
      <c r="R32" s="620">
        <v>31</v>
      </c>
    </row>
    <row r="33" spans="1:18" ht="12.75" hidden="1">
      <c r="A33" s="15"/>
      <c r="B33" s="619"/>
      <c r="C33" s="30" t="s">
        <v>207</v>
      </c>
      <c r="D33" s="621"/>
      <c r="E33" s="622"/>
      <c r="F33" s="621" t="s">
        <v>208</v>
      </c>
      <c r="G33" s="622"/>
      <c r="H33" s="997"/>
      <c r="I33" s="997"/>
      <c r="J33" s="609">
        <v>0.02</v>
      </c>
      <c r="K33" s="24" t="str">
        <f t="shared" si="0"/>
        <v>  7  </v>
      </c>
      <c r="M33" s="620">
        <v>2009</v>
      </c>
      <c r="N33" s="620">
        <v>1</v>
      </c>
      <c r="O33" s="620">
        <v>1</v>
      </c>
      <c r="P33" s="620">
        <v>2009</v>
      </c>
      <c r="Q33" s="620">
        <v>12</v>
      </c>
      <c r="R33" s="620">
        <v>31</v>
      </c>
    </row>
    <row r="34" spans="1:18" ht="12.75" hidden="1">
      <c r="A34" s="15"/>
      <c r="B34" s="619"/>
      <c r="C34" s="30" t="s">
        <v>209</v>
      </c>
      <c r="D34" s="621"/>
      <c r="E34" s="622"/>
      <c r="F34" s="621" t="s">
        <v>210</v>
      </c>
      <c r="G34" s="622"/>
      <c r="H34" s="997"/>
      <c r="I34" s="997"/>
      <c r="J34" s="609">
        <v>0.02</v>
      </c>
      <c r="K34" s="24" t="str">
        <f t="shared" si="0"/>
        <v>  8  </v>
      </c>
      <c r="M34" s="620">
        <v>2009</v>
      </c>
      <c r="N34" s="620">
        <v>1</v>
      </c>
      <c r="O34" s="620">
        <v>1</v>
      </c>
      <c r="P34" s="620">
        <v>2009</v>
      </c>
      <c r="Q34" s="620">
        <v>12</v>
      </c>
      <c r="R34" s="620">
        <v>31</v>
      </c>
    </row>
    <row r="35" spans="1:18" ht="12.75" hidden="1">
      <c r="A35" s="15"/>
      <c r="B35" s="619"/>
      <c r="C35" s="30" t="s">
        <v>211</v>
      </c>
      <c r="D35" s="621"/>
      <c r="E35" s="622"/>
      <c r="F35" s="622" t="s">
        <v>212</v>
      </c>
      <c r="G35" s="622"/>
      <c r="H35" s="997"/>
      <c r="I35" s="997"/>
      <c r="J35" s="609">
        <v>0.02</v>
      </c>
      <c r="K35" s="24" t="str">
        <f t="shared" si="0"/>
        <v>  9  </v>
      </c>
      <c r="M35" s="620">
        <v>2009</v>
      </c>
      <c r="N35" s="620">
        <v>1</v>
      </c>
      <c r="O35" s="620">
        <v>1</v>
      </c>
      <c r="P35" s="620">
        <v>2009</v>
      </c>
      <c r="Q35" s="620">
        <v>12</v>
      </c>
      <c r="R35" s="620">
        <v>31</v>
      </c>
    </row>
    <row r="36" spans="1:18" ht="12.75" hidden="1">
      <c r="A36" s="15"/>
      <c r="B36" s="619"/>
      <c r="C36" s="30" t="s">
        <v>213</v>
      </c>
      <c r="D36" s="621"/>
      <c r="E36" s="622"/>
      <c r="F36" s="621" t="s">
        <v>214</v>
      </c>
      <c r="G36" s="622"/>
      <c r="H36" s="997"/>
      <c r="I36" s="997"/>
      <c r="J36" s="609">
        <v>0.02</v>
      </c>
      <c r="K36" s="24" t="str">
        <f t="shared" si="0"/>
        <v>  10  </v>
      </c>
      <c r="M36" s="620">
        <v>2009</v>
      </c>
      <c r="N36" s="620">
        <v>1</v>
      </c>
      <c r="O36" s="620">
        <v>1</v>
      </c>
      <c r="P36" s="620">
        <v>2009</v>
      </c>
      <c r="Q36" s="620">
        <v>12</v>
      </c>
      <c r="R36" s="620">
        <v>31</v>
      </c>
    </row>
    <row r="37" spans="1:18" ht="12.75" hidden="1">
      <c r="A37" s="15"/>
      <c r="B37" s="619"/>
      <c r="C37" s="30" t="s">
        <v>215</v>
      </c>
      <c r="D37" s="621"/>
      <c r="E37" s="622"/>
      <c r="F37" s="621" t="s">
        <v>216</v>
      </c>
      <c r="G37" s="622"/>
      <c r="H37" s="997"/>
      <c r="I37" s="997"/>
      <c r="J37" s="609">
        <v>0.02</v>
      </c>
      <c r="K37" s="24" t="str">
        <f t="shared" si="0"/>
        <v>  11  </v>
      </c>
      <c r="M37" s="620">
        <v>2009</v>
      </c>
      <c r="N37" s="620">
        <v>1</v>
      </c>
      <c r="O37" s="620">
        <v>1</v>
      </c>
      <c r="P37" s="620">
        <v>2009</v>
      </c>
      <c r="Q37" s="620">
        <v>12</v>
      </c>
      <c r="R37" s="620">
        <v>31</v>
      </c>
    </row>
    <row r="38" spans="1:18" ht="12.75" hidden="1">
      <c r="A38" s="15"/>
      <c r="B38" s="619"/>
      <c r="C38" s="30" t="s">
        <v>217</v>
      </c>
      <c r="D38" s="621"/>
      <c r="E38" s="622"/>
      <c r="F38" s="622" t="s">
        <v>218</v>
      </c>
      <c r="G38" s="622"/>
      <c r="H38" s="997"/>
      <c r="I38" s="997"/>
      <c r="J38" s="609">
        <v>0.02</v>
      </c>
      <c r="K38" s="24" t="str">
        <f t="shared" si="0"/>
        <v>  12  </v>
      </c>
      <c r="M38" s="620">
        <v>2009</v>
      </c>
      <c r="N38" s="620">
        <v>1</v>
      </c>
      <c r="O38" s="620">
        <v>1</v>
      </c>
      <c r="P38" s="620">
        <v>2009</v>
      </c>
      <c r="Q38" s="620">
        <v>12</v>
      </c>
      <c r="R38" s="620">
        <v>31</v>
      </c>
    </row>
    <row r="39" spans="1:18" ht="12.75" hidden="1">
      <c r="A39" s="15"/>
      <c r="B39" s="619"/>
      <c r="C39" s="30" t="s">
        <v>219</v>
      </c>
      <c r="D39" s="621"/>
      <c r="E39" s="622"/>
      <c r="F39" s="621" t="s">
        <v>220</v>
      </c>
      <c r="G39" s="622"/>
      <c r="H39" s="997"/>
      <c r="I39" s="997"/>
      <c r="J39" s="609">
        <v>0.02</v>
      </c>
      <c r="K39" s="24" t="str">
        <f t="shared" si="0"/>
        <v>  13  </v>
      </c>
      <c r="M39" s="620">
        <v>2009</v>
      </c>
      <c r="N39" s="620">
        <v>1</v>
      </c>
      <c r="O39" s="620">
        <v>1</v>
      </c>
      <c r="P39" s="620">
        <v>2009</v>
      </c>
      <c r="Q39" s="620">
        <v>12</v>
      </c>
      <c r="R39" s="620">
        <v>31</v>
      </c>
    </row>
    <row r="40" spans="1:18" ht="12.75" hidden="1">
      <c r="A40" s="15"/>
      <c r="B40" s="619"/>
      <c r="C40" s="30" t="s">
        <v>221</v>
      </c>
      <c r="D40" s="621"/>
      <c r="E40" s="622"/>
      <c r="F40" s="621" t="s">
        <v>222</v>
      </c>
      <c r="G40" s="622"/>
      <c r="H40" s="997"/>
      <c r="I40" s="997"/>
      <c r="J40" s="609">
        <v>0.02</v>
      </c>
      <c r="K40" s="24" t="str">
        <f t="shared" si="0"/>
        <v>  14  </v>
      </c>
      <c r="M40" s="620">
        <v>2009</v>
      </c>
      <c r="N40" s="620">
        <v>1</v>
      </c>
      <c r="O40" s="620">
        <v>1</v>
      </c>
      <c r="P40" s="620">
        <v>2009</v>
      </c>
      <c r="Q40" s="620">
        <v>12</v>
      </c>
      <c r="R40" s="620">
        <v>31</v>
      </c>
    </row>
    <row r="41" spans="1:18" ht="12.75" hidden="1">
      <c r="A41" s="15"/>
      <c r="B41" s="619"/>
      <c r="C41" s="30" t="s">
        <v>223</v>
      </c>
      <c r="D41" s="621"/>
      <c r="E41" s="622"/>
      <c r="F41" s="622" t="s">
        <v>224</v>
      </c>
      <c r="G41" s="622"/>
      <c r="H41" s="997"/>
      <c r="I41" s="997"/>
      <c r="J41" s="609">
        <v>0.02</v>
      </c>
      <c r="K41" s="24" t="str">
        <f t="shared" si="0"/>
        <v>  15  </v>
      </c>
      <c r="M41" s="620">
        <v>2009</v>
      </c>
      <c r="N41" s="620">
        <v>1</v>
      </c>
      <c r="O41" s="620">
        <v>1</v>
      </c>
      <c r="P41" s="620">
        <v>2009</v>
      </c>
      <c r="Q41" s="620">
        <v>12</v>
      </c>
      <c r="R41" s="620">
        <v>31</v>
      </c>
    </row>
    <row r="42" spans="1:18" ht="12.75" hidden="1">
      <c r="A42" s="15"/>
      <c r="B42" s="619"/>
      <c r="C42" s="30" t="s">
        <v>225</v>
      </c>
      <c r="D42" s="621"/>
      <c r="E42" s="622"/>
      <c r="F42" s="621" t="s">
        <v>226</v>
      </c>
      <c r="G42" s="622"/>
      <c r="H42" s="997"/>
      <c r="I42" s="997"/>
      <c r="J42" s="609">
        <v>0.02</v>
      </c>
      <c r="K42" s="24" t="str">
        <f t="shared" si="0"/>
        <v>  16  </v>
      </c>
      <c r="M42" s="620">
        <v>2009</v>
      </c>
      <c r="N42" s="620">
        <v>1</v>
      </c>
      <c r="O42" s="620">
        <v>1</v>
      </c>
      <c r="P42" s="620">
        <v>2009</v>
      </c>
      <c r="Q42" s="620">
        <v>12</v>
      </c>
      <c r="R42" s="620">
        <v>31</v>
      </c>
    </row>
    <row r="43" spans="1:18" ht="12.75" hidden="1">
      <c r="A43" s="28"/>
      <c r="B43" s="619"/>
      <c r="C43" s="30" t="s">
        <v>227</v>
      </c>
      <c r="D43" s="621"/>
      <c r="E43" s="622"/>
      <c r="F43" s="621" t="s">
        <v>228</v>
      </c>
      <c r="G43" s="622"/>
      <c r="H43" s="997"/>
      <c r="I43" s="997"/>
      <c r="J43" s="609">
        <v>0.02</v>
      </c>
      <c r="K43" s="24" t="str">
        <f t="shared" si="0"/>
        <v>  17  </v>
      </c>
      <c r="M43" s="620">
        <v>2009</v>
      </c>
      <c r="N43" s="620">
        <v>1</v>
      </c>
      <c r="O43" s="620">
        <v>1</v>
      </c>
      <c r="P43" s="620">
        <v>2009</v>
      </c>
      <c r="Q43" s="620">
        <v>12</v>
      </c>
      <c r="R43" s="620">
        <v>31</v>
      </c>
    </row>
    <row r="44" spans="1:18" ht="12.75" hidden="1">
      <c r="A44" s="15"/>
      <c r="B44" s="619"/>
      <c r="C44" s="30" t="s">
        <v>229</v>
      </c>
      <c r="D44" s="621"/>
      <c r="E44" s="622"/>
      <c r="F44" s="622" t="s">
        <v>230</v>
      </c>
      <c r="G44" s="622"/>
      <c r="H44" s="997"/>
      <c r="I44" s="997"/>
      <c r="J44" s="609">
        <v>0.02</v>
      </c>
      <c r="K44" s="24" t="str">
        <f t="shared" si="0"/>
        <v>  18  </v>
      </c>
      <c r="M44" s="620">
        <v>2009</v>
      </c>
      <c r="N44" s="620">
        <v>1</v>
      </c>
      <c r="O44" s="620">
        <v>1</v>
      </c>
      <c r="P44" s="620">
        <v>2009</v>
      </c>
      <c r="Q44" s="620">
        <v>12</v>
      </c>
      <c r="R44" s="620">
        <v>31</v>
      </c>
    </row>
    <row r="45" spans="1:18" ht="12.75" hidden="1">
      <c r="A45" s="15"/>
      <c r="B45" s="619"/>
      <c r="C45" s="30" t="s">
        <v>231</v>
      </c>
      <c r="D45" s="621"/>
      <c r="E45" s="622"/>
      <c r="F45" s="621" t="s">
        <v>232</v>
      </c>
      <c r="G45" s="622"/>
      <c r="H45" s="997"/>
      <c r="I45" s="997"/>
      <c r="J45" s="609">
        <v>0.02</v>
      </c>
      <c r="K45" s="24" t="str">
        <f t="shared" si="0"/>
        <v>  19  </v>
      </c>
      <c r="M45" s="620">
        <v>2009</v>
      </c>
      <c r="N45" s="620">
        <v>1</v>
      </c>
      <c r="O45" s="620">
        <v>1</v>
      </c>
      <c r="P45" s="620">
        <v>2009</v>
      </c>
      <c r="Q45" s="620">
        <v>12</v>
      </c>
      <c r="R45" s="620">
        <v>31</v>
      </c>
    </row>
    <row r="46" spans="1:18" ht="12.75" hidden="1">
      <c r="A46" s="15"/>
      <c r="B46" s="619"/>
      <c r="C46" s="30" t="s">
        <v>233</v>
      </c>
      <c r="D46" s="621"/>
      <c r="E46" s="622"/>
      <c r="F46" s="621" t="s">
        <v>234</v>
      </c>
      <c r="G46" s="622"/>
      <c r="H46" s="997"/>
      <c r="I46" s="997"/>
      <c r="J46" s="609">
        <v>0.02</v>
      </c>
      <c r="K46" s="24" t="str">
        <f t="shared" si="0"/>
        <v>  20  </v>
      </c>
      <c r="M46" s="620">
        <v>2009</v>
      </c>
      <c r="N46" s="620">
        <v>1</v>
      </c>
      <c r="O46" s="620">
        <v>1</v>
      </c>
      <c r="P46" s="620">
        <v>2009</v>
      </c>
      <c r="Q46" s="620">
        <v>12</v>
      </c>
      <c r="R46" s="620">
        <v>31</v>
      </c>
    </row>
    <row r="47" spans="1:18" ht="12.75" hidden="1">
      <c r="A47" s="15"/>
      <c r="B47" s="619"/>
      <c r="C47" s="30" t="s">
        <v>235</v>
      </c>
      <c r="D47" s="622"/>
      <c r="E47" s="621"/>
      <c r="F47" s="621" t="s">
        <v>236</v>
      </c>
      <c r="G47" s="621"/>
      <c r="H47" s="997"/>
      <c r="I47" s="997"/>
      <c r="J47" s="609">
        <v>0.02</v>
      </c>
      <c r="K47" s="24" t="str">
        <f t="shared" si="0"/>
        <v>  21  </v>
      </c>
      <c r="M47" s="620">
        <v>2009</v>
      </c>
      <c r="N47" s="620">
        <v>1</v>
      </c>
      <c r="O47" s="620">
        <v>1</v>
      </c>
      <c r="P47" s="620">
        <v>2009</v>
      </c>
      <c r="Q47" s="620">
        <v>12</v>
      </c>
      <c r="R47" s="620">
        <v>31</v>
      </c>
    </row>
    <row r="48" spans="1:18" ht="12.75" hidden="1">
      <c r="A48" s="15"/>
      <c r="B48" s="619"/>
      <c r="C48" s="30" t="s">
        <v>237</v>
      </c>
      <c r="D48" s="622"/>
      <c r="E48" s="621"/>
      <c r="F48" s="621" t="s">
        <v>238</v>
      </c>
      <c r="G48" s="621"/>
      <c r="H48" s="997"/>
      <c r="I48" s="997"/>
      <c r="J48" s="609">
        <v>0.02</v>
      </c>
      <c r="K48" s="24" t="str">
        <f t="shared" si="0"/>
        <v>  22  </v>
      </c>
      <c r="M48" s="620">
        <v>2009</v>
      </c>
      <c r="N48" s="620">
        <v>1</v>
      </c>
      <c r="O48" s="620">
        <v>1</v>
      </c>
      <c r="P48" s="620">
        <v>2009</v>
      </c>
      <c r="Q48" s="620">
        <v>12</v>
      </c>
      <c r="R48" s="620">
        <v>31</v>
      </c>
    </row>
    <row r="49" spans="1:18" ht="12.75" hidden="1">
      <c r="A49" s="15"/>
      <c r="B49" s="619"/>
      <c r="C49" s="30" t="s">
        <v>239</v>
      </c>
      <c r="D49" s="622"/>
      <c r="E49" s="621"/>
      <c r="F49" s="621" t="s">
        <v>240</v>
      </c>
      <c r="G49" s="621"/>
      <c r="H49" s="997"/>
      <c r="I49" s="997"/>
      <c r="J49" s="609">
        <v>0.02</v>
      </c>
      <c r="K49" s="24" t="str">
        <f t="shared" si="0"/>
        <v>  23  </v>
      </c>
      <c r="M49" s="620">
        <v>2009</v>
      </c>
      <c r="N49" s="620">
        <v>1</v>
      </c>
      <c r="O49" s="620">
        <v>1</v>
      </c>
      <c r="P49" s="620">
        <v>2009</v>
      </c>
      <c r="Q49" s="620">
        <v>12</v>
      </c>
      <c r="R49" s="620">
        <v>31</v>
      </c>
    </row>
    <row r="50" spans="1:18" ht="12.75" hidden="1">
      <c r="A50" s="15"/>
      <c r="B50" s="619"/>
      <c r="C50" s="30" t="s">
        <v>241</v>
      </c>
      <c r="D50" s="622"/>
      <c r="E50" s="621"/>
      <c r="F50" s="621" t="s">
        <v>242</v>
      </c>
      <c r="G50" s="621"/>
      <c r="H50" s="997"/>
      <c r="I50" s="997"/>
      <c r="J50" s="609">
        <v>0.02</v>
      </c>
      <c r="K50" s="24" t="str">
        <f t="shared" si="0"/>
        <v>  24  </v>
      </c>
      <c r="M50" s="620">
        <v>2009</v>
      </c>
      <c r="N50" s="620">
        <v>1</v>
      </c>
      <c r="O50" s="620">
        <v>1</v>
      </c>
      <c r="P50" s="620">
        <v>2009</v>
      </c>
      <c r="Q50" s="620">
        <v>12</v>
      </c>
      <c r="R50" s="620">
        <v>31</v>
      </c>
    </row>
    <row r="51" spans="1:18" ht="12.75" hidden="1">
      <c r="A51" s="15"/>
      <c r="B51" s="619"/>
      <c r="C51" s="30" t="s">
        <v>243</v>
      </c>
      <c r="D51" s="622"/>
      <c r="E51" s="621"/>
      <c r="F51" s="621" t="s">
        <v>244</v>
      </c>
      <c r="G51" s="621"/>
      <c r="H51" s="997"/>
      <c r="I51" s="997"/>
      <c r="J51" s="609">
        <v>0.02</v>
      </c>
      <c r="K51" s="24" t="str">
        <f t="shared" si="0"/>
        <v>  25  </v>
      </c>
      <c r="M51" s="620">
        <v>2009</v>
      </c>
      <c r="N51" s="620">
        <v>1</v>
      </c>
      <c r="O51" s="620">
        <v>1</v>
      </c>
      <c r="P51" s="620">
        <v>2009</v>
      </c>
      <c r="Q51" s="620">
        <v>12</v>
      </c>
      <c r="R51" s="620">
        <v>31</v>
      </c>
    </row>
    <row r="52" spans="1:18" ht="12.75" hidden="1">
      <c r="A52" s="15"/>
      <c r="B52" s="619"/>
      <c r="C52" s="30" t="s">
        <v>245</v>
      </c>
      <c r="D52" s="622"/>
      <c r="E52" s="621"/>
      <c r="F52" s="621" t="s">
        <v>246</v>
      </c>
      <c r="G52" s="621"/>
      <c r="H52" s="997"/>
      <c r="I52" s="997"/>
      <c r="J52" s="609">
        <v>0.02</v>
      </c>
      <c r="K52" s="24" t="str">
        <f t="shared" si="0"/>
        <v>  26  </v>
      </c>
      <c r="M52" s="620">
        <v>2009</v>
      </c>
      <c r="N52" s="620">
        <v>1</v>
      </c>
      <c r="O52" s="620">
        <v>1</v>
      </c>
      <c r="P52" s="620">
        <v>2009</v>
      </c>
      <c r="Q52" s="620">
        <v>12</v>
      </c>
      <c r="R52" s="620">
        <v>31</v>
      </c>
    </row>
    <row r="53" spans="1:18" ht="12.75" hidden="1">
      <c r="A53" s="15"/>
      <c r="B53" s="619"/>
      <c r="C53" s="30" t="s">
        <v>247</v>
      </c>
      <c r="D53" s="622"/>
      <c r="E53" s="621"/>
      <c r="F53" s="621" t="s">
        <v>248</v>
      </c>
      <c r="G53" s="621"/>
      <c r="H53" s="997"/>
      <c r="I53" s="997"/>
      <c r="J53" s="609">
        <v>0.02</v>
      </c>
      <c r="K53" s="24" t="str">
        <f t="shared" si="0"/>
        <v>  27  </v>
      </c>
      <c r="M53" s="620">
        <v>2009</v>
      </c>
      <c r="N53" s="620">
        <v>1</v>
      </c>
      <c r="O53" s="620">
        <v>1</v>
      </c>
      <c r="P53" s="620">
        <v>2009</v>
      </c>
      <c r="Q53" s="620">
        <v>12</v>
      </c>
      <c r="R53" s="620">
        <v>31</v>
      </c>
    </row>
    <row r="54" spans="1:18" ht="12.75" hidden="1">
      <c r="A54" s="15"/>
      <c r="B54" s="619"/>
      <c r="C54" s="30" t="s">
        <v>249</v>
      </c>
      <c r="D54" s="622"/>
      <c r="E54" s="621"/>
      <c r="F54" s="621" t="s">
        <v>250</v>
      </c>
      <c r="G54" s="621"/>
      <c r="H54" s="997"/>
      <c r="I54" s="997"/>
      <c r="J54" s="609">
        <v>0.02</v>
      </c>
      <c r="K54" s="24" t="str">
        <f t="shared" si="0"/>
        <v>  28  </v>
      </c>
      <c r="M54" s="620">
        <v>2009</v>
      </c>
      <c r="N54" s="620">
        <v>1</v>
      </c>
      <c r="O54" s="620">
        <v>1</v>
      </c>
      <c r="P54" s="620">
        <v>2009</v>
      </c>
      <c r="Q54" s="620">
        <v>12</v>
      </c>
      <c r="R54" s="620">
        <v>31</v>
      </c>
    </row>
    <row r="55" spans="1:18" ht="12.75" hidden="1">
      <c r="A55" s="15"/>
      <c r="B55" s="619"/>
      <c r="C55" s="30" t="s">
        <v>251</v>
      </c>
      <c r="D55" s="622"/>
      <c r="E55" s="621"/>
      <c r="F55" s="621" t="s">
        <v>252</v>
      </c>
      <c r="G55" s="621"/>
      <c r="H55" s="997"/>
      <c r="I55" s="997"/>
      <c r="J55" s="609">
        <v>0.02</v>
      </c>
      <c r="K55" s="24" t="str">
        <f t="shared" si="0"/>
        <v>  29  </v>
      </c>
      <c r="M55" s="620">
        <v>2009</v>
      </c>
      <c r="N55" s="620">
        <v>1</v>
      </c>
      <c r="O55" s="620">
        <v>1</v>
      </c>
      <c r="P55" s="620">
        <v>2009</v>
      </c>
      <c r="Q55" s="620">
        <v>12</v>
      </c>
      <c r="R55" s="620">
        <v>31</v>
      </c>
    </row>
    <row r="56" spans="1:18" ht="12.75" hidden="1">
      <c r="A56" s="15"/>
      <c r="B56" s="619"/>
      <c r="C56" s="30" t="s">
        <v>253</v>
      </c>
      <c r="D56" s="622"/>
      <c r="E56" s="621"/>
      <c r="F56" s="621" t="s">
        <v>254</v>
      </c>
      <c r="G56" s="621"/>
      <c r="H56" s="997"/>
      <c r="I56" s="997"/>
      <c r="J56" s="609">
        <v>0.02</v>
      </c>
      <c r="K56" s="24" t="str">
        <f t="shared" si="0"/>
        <v>  30  </v>
      </c>
      <c r="M56" s="620">
        <v>2009</v>
      </c>
      <c r="N56" s="620">
        <v>1</v>
      </c>
      <c r="O56" s="620">
        <v>1</v>
      </c>
      <c r="P56" s="620">
        <v>2009</v>
      </c>
      <c r="Q56" s="620">
        <v>12</v>
      </c>
      <c r="R56" s="620">
        <v>31</v>
      </c>
    </row>
    <row r="57" spans="1:18" ht="12.75" hidden="1">
      <c r="A57" s="15"/>
      <c r="B57" s="619"/>
      <c r="C57" s="30" t="s">
        <v>255</v>
      </c>
      <c r="D57" s="622"/>
      <c r="E57" s="621"/>
      <c r="F57" s="621" t="s">
        <v>256</v>
      </c>
      <c r="G57" s="621"/>
      <c r="H57" s="997"/>
      <c r="I57" s="997"/>
      <c r="J57" s="609">
        <v>0.02</v>
      </c>
      <c r="K57" s="24" t="str">
        <f t="shared" si="0"/>
        <v>  31  </v>
      </c>
      <c r="M57" s="620">
        <v>2009</v>
      </c>
      <c r="N57" s="620">
        <v>1</v>
      </c>
      <c r="O57" s="620">
        <v>1</v>
      </c>
      <c r="P57" s="620">
        <v>2009</v>
      </c>
      <c r="Q57" s="620">
        <v>12</v>
      </c>
      <c r="R57" s="620">
        <v>31</v>
      </c>
    </row>
    <row r="58" spans="1:18" ht="12.75" hidden="1">
      <c r="A58" s="15"/>
      <c r="B58" s="619"/>
      <c r="C58" s="30" t="s">
        <v>257</v>
      </c>
      <c r="D58" s="622"/>
      <c r="E58" s="621"/>
      <c r="F58" s="621" t="s">
        <v>258</v>
      </c>
      <c r="G58" s="621"/>
      <c r="H58" s="997"/>
      <c r="I58" s="997"/>
      <c r="J58" s="609">
        <v>0.02</v>
      </c>
      <c r="K58" s="24" t="str">
        <f t="shared" si="0"/>
        <v>  32  </v>
      </c>
      <c r="M58" s="620">
        <v>2009</v>
      </c>
      <c r="N58" s="620">
        <v>1</v>
      </c>
      <c r="O58" s="620">
        <v>1</v>
      </c>
      <c r="P58" s="620">
        <v>2009</v>
      </c>
      <c r="Q58" s="620">
        <v>12</v>
      </c>
      <c r="R58" s="620">
        <v>31</v>
      </c>
    </row>
    <row r="59" spans="1:18" ht="12.75" hidden="1">
      <c r="A59" s="15"/>
      <c r="B59" s="619"/>
      <c r="C59" s="30" t="s">
        <v>259</v>
      </c>
      <c r="D59" s="622"/>
      <c r="E59" s="621"/>
      <c r="F59" s="621" t="s">
        <v>260</v>
      </c>
      <c r="G59" s="621"/>
      <c r="H59" s="997"/>
      <c r="I59" s="997"/>
      <c r="J59" s="609">
        <v>0.02</v>
      </c>
      <c r="K59" s="24" t="str">
        <f t="shared" si="0"/>
        <v>  33  </v>
      </c>
      <c r="M59" s="620">
        <v>2009</v>
      </c>
      <c r="N59" s="620">
        <v>1</v>
      </c>
      <c r="O59" s="620">
        <v>1</v>
      </c>
      <c r="P59" s="620">
        <v>2009</v>
      </c>
      <c r="Q59" s="620">
        <v>12</v>
      </c>
      <c r="R59" s="620">
        <v>31</v>
      </c>
    </row>
    <row r="60" spans="1:18" ht="12.75" hidden="1">
      <c r="A60" s="15"/>
      <c r="B60" s="619"/>
      <c r="C60" s="30" t="s">
        <v>261</v>
      </c>
      <c r="D60" s="622"/>
      <c r="E60" s="621"/>
      <c r="F60" s="621" t="s">
        <v>262</v>
      </c>
      <c r="G60" s="621"/>
      <c r="H60" s="997"/>
      <c r="I60" s="997"/>
      <c r="J60" s="609">
        <v>0.02</v>
      </c>
      <c r="K60" s="24" t="str">
        <f t="shared" si="0"/>
        <v>  34  </v>
      </c>
      <c r="M60" s="620">
        <v>2009</v>
      </c>
      <c r="N60" s="620">
        <v>1</v>
      </c>
      <c r="O60" s="620">
        <v>1</v>
      </c>
      <c r="P60" s="620">
        <v>2009</v>
      </c>
      <c r="Q60" s="620">
        <v>12</v>
      </c>
      <c r="R60" s="620">
        <v>31</v>
      </c>
    </row>
    <row r="61" spans="1:18" ht="12.75" hidden="1">
      <c r="A61" s="15"/>
      <c r="B61" s="619"/>
      <c r="C61" s="30" t="s">
        <v>263</v>
      </c>
      <c r="D61" s="622"/>
      <c r="E61" s="621"/>
      <c r="F61" s="621" t="s">
        <v>264</v>
      </c>
      <c r="G61" s="621"/>
      <c r="H61" s="997"/>
      <c r="I61" s="997"/>
      <c r="J61" s="609">
        <v>0.02</v>
      </c>
      <c r="K61" s="24" t="str">
        <f t="shared" si="0"/>
        <v>  35  </v>
      </c>
      <c r="M61" s="620">
        <v>2009</v>
      </c>
      <c r="N61" s="620">
        <v>1</v>
      </c>
      <c r="O61" s="620">
        <v>1</v>
      </c>
      <c r="P61" s="620">
        <v>2009</v>
      </c>
      <c r="Q61" s="620">
        <v>12</v>
      </c>
      <c r="R61" s="620">
        <v>31</v>
      </c>
    </row>
    <row r="62" spans="1:18" ht="12.75" hidden="1">
      <c r="A62" s="15"/>
      <c r="B62" s="619"/>
      <c r="C62" s="30" t="s">
        <v>265</v>
      </c>
      <c r="D62" s="622"/>
      <c r="E62" s="621"/>
      <c r="F62" s="621" t="s">
        <v>266</v>
      </c>
      <c r="G62" s="621"/>
      <c r="H62" s="997"/>
      <c r="I62" s="997"/>
      <c r="J62" s="609">
        <v>0.02</v>
      </c>
      <c r="K62" s="24" t="str">
        <f t="shared" si="0"/>
        <v>  36  </v>
      </c>
      <c r="M62" s="620">
        <v>2009</v>
      </c>
      <c r="N62" s="620">
        <v>1</v>
      </c>
      <c r="O62" s="620">
        <v>1</v>
      </c>
      <c r="P62" s="620">
        <v>2009</v>
      </c>
      <c r="Q62" s="620">
        <v>12</v>
      </c>
      <c r="R62" s="620">
        <v>31</v>
      </c>
    </row>
    <row r="63" spans="1:18" ht="12.75" hidden="1">
      <c r="A63" s="15"/>
      <c r="B63" s="619"/>
      <c r="C63" s="30" t="s">
        <v>267</v>
      </c>
      <c r="D63" s="622"/>
      <c r="E63" s="621"/>
      <c r="F63" s="621" t="s">
        <v>268</v>
      </c>
      <c r="G63" s="621"/>
      <c r="H63" s="997"/>
      <c r="I63" s="997"/>
      <c r="J63" s="609">
        <v>0.02</v>
      </c>
      <c r="K63" s="24" t="str">
        <f t="shared" si="0"/>
        <v>  37  </v>
      </c>
      <c r="M63" s="620">
        <v>2009</v>
      </c>
      <c r="N63" s="620">
        <v>1</v>
      </c>
      <c r="O63" s="620">
        <v>1</v>
      </c>
      <c r="P63" s="620">
        <v>2009</v>
      </c>
      <c r="Q63" s="620">
        <v>12</v>
      </c>
      <c r="R63" s="620">
        <v>31</v>
      </c>
    </row>
    <row r="64" spans="1:18" ht="12.75" hidden="1">
      <c r="A64" s="15"/>
      <c r="B64" s="619"/>
      <c r="C64" s="30" t="s">
        <v>269</v>
      </c>
      <c r="D64" s="622"/>
      <c r="E64" s="621"/>
      <c r="F64" s="621" t="s">
        <v>270</v>
      </c>
      <c r="G64" s="621"/>
      <c r="H64" s="997"/>
      <c r="I64" s="997"/>
      <c r="J64" s="609">
        <v>0.02</v>
      </c>
      <c r="K64" s="24" t="str">
        <f t="shared" si="0"/>
        <v>  38  </v>
      </c>
      <c r="M64" s="620">
        <v>2009</v>
      </c>
      <c r="N64" s="620">
        <v>1</v>
      </c>
      <c r="O64" s="620">
        <v>1</v>
      </c>
      <c r="P64" s="620">
        <v>2009</v>
      </c>
      <c r="Q64" s="620">
        <v>12</v>
      </c>
      <c r="R64" s="620">
        <v>31</v>
      </c>
    </row>
    <row r="65" spans="1:18" ht="12.75" hidden="1">
      <c r="A65" s="15"/>
      <c r="B65" s="619"/>
      <c r="C65" s="30" t="s">
        <v>271</v>
      </c>
      <c r="D65" s="622"/>
      <c r="E65" s="621"/>
      <c r="F65" s="621" t="s">
        <v>272</v>
      </c>
      <c r="G65" s="621"/>
      <c r="H65" s="997"/>
      <c r="I65" s="997"/>
      <c r="J65" s="609">
        <v>0.02</v>
      </c>
      <c r="K65" s="24" t="str">
        <f t="shared" si="0"/>
        <v>  39  </v>
      </c>
      <c r="M65" s="620">
        <v>2009</v>
      </c>
      <c r="N65" s="620">
        <v>1</v>
      </c>
      <c r="O65" s="620">
        <v>1</v>
      </c>
      <c r="P65" s="620">
        <v>2009</v>
      </c>
      <c r="Q65" s="620">
        <v>12</v>
      </c>
      <c r="R65" s="620">
        <v>31</v>
      </c>
    </row>
    <row r="66" spans="1:18" ht="12.75" hidden="1">
      <c r="A66" s="15"/>
      <c r="B66" s="619"/>
      <c r="C66" s="30" t="s">
        <v>273</v>
      </c>
      <c r="D66" s="622"/>
      <c r="E66" s="621"/>
      <c r="F66" s="621" t="s">
        <v>274</v>
      </c>
      <c r="G66" s="621"/>
      <c r="H66" s="997"/>
      <c r="I66" s="997"/>
      <c r="J66" s="609">
        <v>0.02</v>
      </c>
      <c r="K66" s="24" t="str">
        <f t="shared" si="0"/>
        <v>  40  </v>
      </c>
      <c r="M66" s="620">
        <v>2009</v>
      </c>
      <c r="N66" s="620">
        <v>1</v>
      </c>
      <c r="O66" s="620">
        <v>1</v>
      </c>
      <c r="P66" s="620">
        <v>2009</v>
      </c>
      <c r="Q66" s="620">
        <v>12</v>
      </c>
      <c r="R66" s="620">
        <v>31</v>
      </c>
    </row>
    <row r="67" spans="1:18" ht="12.75" hidden="1">
      <c r="A67" s="15"/>
      <c r="B67" s="619"/>
      <c r="C67" s="30" t="s">
        <v>275</v>
      </c>
      <c r="D67" s="622"/>
      <c r="E67" s="621"/>
      <c r="F67" s="621" t="s">
        <v>276</v>
      </c>
      <c r="G67" s="621"/>
      <c r="H67" s="997"/>
      <c r="I67" s="997"/>
      <c r="J67" s="609">
        <v>0.02</v>
      </c>
      <c r="K67" s="24" t="str">
        <f t="shared" si="0"/>
        <v>  41  </v>
      </c>
      <c r="M67" s="620">
        <v>2009</v>
      </c>
      <c r="N67" s="620">
        <v>1</v>
      </c>
      <c r="O67" s="620">
        <v>1</v>
      </c>
      <c r="P67" s="620">
        <v>2009</v>
      </c>
      <c r="Q67" s="620">
        <v>12</v>
      </c>
      <c r="R67" s="620">
        <v>31</v>
      </c>
    </row>
    <row r="68" spans="1:18" ht="12.75" hidden="1">
      <c r="A68" s="15"/>
      <c r="B68" s="619"/>
      <c r="C68" s="30" t="s">
        <v>277</v>
      </c>
      <c r="D68" s="622"/>
      <c r="E68" s="621"/>
      <c r="F68" s="621" t="s">
        <v>278</v>
      </c>
      <c r="G68" s="621"/>
      <c r="H68" s="997"/>
      <c r="I68" s="997"/>
      <c r="J68" s="609">
        <v>0.02</v>
      </c>
      <c r="K68" s="24" t="str">
        <f t="shared" si="0"/>
        <v>  42  </v>
      </c>
      <c r="M68" s="620">
        <v>2009</v>
      </c>
      <c r="N68" s="620">
        <v>1</v>
      </c>
      <c r="O68" s="620">
        <v>1</v>
      </c>
      <c r="P68" s="620">
        <v>2009</v>
      </c>
      <c r="Q68" s="620">
        <v>12</v>
      </c>
      <c r="R68" s="620">
        <v>31</v>
      </c>
    </row>
    <row r="69" spans="1:18" ht="12.75" hidden="1">
      <c r="A69" s="15"/>
      <c r="B69" s="619"/>
      <c r="C69" s="30" t="s">
        <v>279</v>
      </c>
      <c r="D69" s="622"/>
      <c r="E69" s="621"/>
      <c r="F69" s="621" t="s">
        <v>280</v>
      </c>
      <c r="G69" s="621"/>
      <c r="H69" s="997"/>
      <c r="I69" s="997"/>
      <c r="J69" s="609">
        <v>0.02</v>
      </c>
      <c r="K69" s="24" t="str">
        <f t="shared" si="0"/>
        <v>  43  </v>
      </c>
      <c r="M69" s="620">
        <v>2009</v>
      </c>
      <c r="N69" s="620">
        <v>1</v>
      </c>
      <c r="O69" s="620">
        <v>1</v>
      </c>
      <c r="P69" s="620">
        <v>2009</v>
      </c>
      <c r="Q69" s="620">
        <v>12</v>
      </c>
      <c r="R69" s="620">
        <v>31</v>
      </c>
    </row>
    <row r="70" spans="1:18" ht="12.75" hidden="1">
      <c r="A70" s="15"/>
      <c r="B70" s="619"/>
      <c r="C70" s="30" t="s">
        <v>281</v>
      </c>
      <c r="D70" s="622"/>
      <c r="E70" s="621"/>
      <c r="F70" s="621" t="s">
        <v>282</v>
      </c>
      <c r="G70" s="621"/>
      <c r="H70" s="997"/>
      <c r="I70" s="997"/>
      <c r="J70" s="609">
        <v>0.02</v>
      </c>
      <c r="K70" s="24" t="str">
        <f t="shared" si="0"/>
        <v>  44  </v>
      </c>
      <c r="M70" s="620">
        <v>2009</v>
      </c>
      <c r="N70" s="620">
        <v>1</v>
      </c>
      <c r="O70" s="620">
        <v>1</v>
      </c>
      <c r="P70" s="620">
        <v>2009</v>
      </c>
      <c r="Q70" s="620">
        <v>12</v>
      </c>
      <c r="R70" s="620">
        <v>31</v>
      </c>
    </row>
    <row r="71" spans="1:18" ht="12.75" hidden="1">
      <c r="A71" s="15"/>
      <c r="B71" s="619"/>
      <c r="C71" s="30" t="s">
        <v>283</v>
      </c>
      <c r="D71" s="622"/>
      <c r="E71" s="621"/>
      <c r="F71" s="621" t="s">
        <v>284</v>
      </c>
      <c r="G71" s="621"/>
      <c r="H71" s="997"/>
      <c r="I71" s="997"/>
      <c r="J71" s="609">
        <v>0.02</v>
      </c>
      <c r="K71" s="24" t="str">
        <f t="shared" si="0"/>
        <v>  45  </v>
      </c>
      <c r="M71" s="620">
        <v>2009</v>
      </c>
      <c r="N71" s="620">
        <v>1</v>
      </c>
      <c r="O71" s="620">
        <v>1</v>
      </c>
      <c r="P71" s="620">
        <v>2009</v>
      </c>
      <c r="Q71" s="620">
        <v>12</v>
      </c>
      <c r="R71" s="620">
        <v>31</v>
      </c>
    </row>
    <row r="72" spans="1:18" ht="12.75" hidden="1">
      <c r="A72" s="15"/>
      <c r="B72" s="619"/>
      <c r="C72" s="30" t="s">
        <v>285</v>
      </c>
      <c r="D72" s="622"/>
      <c r="E72" s="621"/>
      <c r="F72" s="621" t="s">
        <v>286</v>
      </c>
      <c r="G72" s="621"/>
      <c r="H72" s="997"/>
      <c r="I72" s="997"/>
      <c r="J72" s="609">
        <v>0.02</v>
      </c>
      <c r="K72" s="24" t="str">
        <f t="shared" si="0"/>
        <v>  46  </v>
      </c>
      <c r="M72" s="620">
        <v>2009</v>
      </c>
      <c r="N72" s="620">
        <v>1</v>
      </c>
      <c r="O72" s="620">
        <v>1</v>
      </c>
      <c r="P72" s="620">
        <v>2009</v>
      </c>
      <c r="Q72" s="620">
        <v>12</v>
      </c>
      <c r="R72" s="620">
        <v>31</v>
      </c>
    </row>
    <row r="73" spans="1:18" ht="12.75" hidden="1">
      <c r="A73" s="15"/>
      <c r="B73" s="619"/>
      <c r="C73" s="30" t="s">
        <v>287</v>
      </c>
      <c r="D73" s="622"/>
      <c r="E73" s="621"/>
      <c r="F73" s="621" t="s">
        <v>288</v>
      </c>
      <c r="G73" s="621"/>
      <c r="H73" s="997"/>
      <c r="I73" s="997"/>
      <c r="J73" s="609">
        <v>0.02</v>
      </c>
      <c r="K73" s="24" t="str">
        <f t="shared" si="0"/>
        <v>  47  </v>
      </c>
      <c r="M73" s="620">
        <v>2009</v>
      </c>
      <c r="N73" s="620">
        <v>1</v>
      </c>
      <c r="O73" s="620">
        <v>1</v>
      </c>
      <c r="P73" s="620">
        <v>2009</v>
      </c>
      <c r="Q73" s="620">
        <v>12</v>
      </c>
      <c r="R73" s="620">
        <v>31</v>
      </c>
    </row>
    <row r="74" spans="1:18" ht="12.75" hidden="1">
      <c r="A74" s="15"/>
      <c r="B74" s="619"/>
      <c r="C74" s="30" t="s">
        <v>289</v>
      </c>
      <c r="D74" s="622"/>
      <c r="E74" s="621"/>
      <c r="F74" s="621" t="s">
        <v>290</v>
      </c>
      <c r="G74" s="621"/>
      <c r="H74" s="997"/>
      <c r="I74" s="997"/>
      <c r="J74" s="609">
        <v>0.02</v>
      </c>
      <c r="K74" s="24" t="str">
        <f t="shared" si="0"/>
        <v>  48  </v>
      </c>
      <c r="M74" s="620">
        <v>2009</v>
      </c>
      <c r="N74" s="620">
        <v>1</v>
      </c>
      <c r="O74" s="620">
        <v>1</v>
      </c>
      <c r="P74" s="620">
        <v>2009</v>
      </c>
      <c r="Q74" s="620">
        <v>12</v>
      </c>
      <c r="R74" s="620">
        <v>31</v>
      </c>
    </row>
    <row r="75" spans="1:18" ht="12.75" hidden="1">
      <c r="A75" s="15"/>
      <c r="B75" s="619"/>
      <c r="C75" s="30" t="s">
        <v>291</v>
      </c>
      <c r="D75" s="622"/>
      <c r="E75" s="621"/>
      <c r="F75" s="621" t="s">
        <v>292</v>
      </c>
      <c r="G75" s="621"/>
      <c r="H75" s="997"/>
      <c r="I75" s="997"/>
      <c r="J75" s="609">
        <v>0.02</v>
      </c>
      <c r="K75" s="24" t="str">
        <f t="shared" si="0"/>
        <v>  49  </v>
      </c>
      <c r="M75" s="620">
        <v>2009</v>
      </c>
      <c r="N75" s="620">
        <v>1</v>
      </c>
      <c r="O75" s="620">
        <v>1</v>
      </c>
      <c r="P75" s="620">
        <v>2009</v>
      </c>
      <c r="Q75" s="620">
        <v>12</v>
      </c>
      <c r="R75" s="620">
        <v>31</v>
      </c>
    </row>
    <row r="76" spans="1:18" ht="12.75" hidden="1">
      <c r="A76" s="15"/>
      <c r="B76" s="619"/>
      <c r="C76" s="30" t="s">
        <v>293</v>
      </c>
      <c r="D76" s="622"/>
      <c r="E76" s="621"/>
      <c r="F76" s="621" t="s">
        <v>294</v>
      </c>
      <c r="G76" s="621"/>
      <c r="H76" s="997"/>
      <c r="I76" s="997"/>
      <c r="J76" s="609">
        <v>0.02</v>
      </c>
      <c r="K76" s="24" t="str">
        <f t="shared" si="0"/>
        <v>  50  </v>
      </c>
      <c r="M76" s="620">
        <v>2009</v>
      </c>
      <c r="N76" s="620">
        <v>1</v>
      </c>
      <c r="O76" s="620">
        <v>1</v>
      </c>
      <c r="P76" s="620">
        <v>2009</v>
      </c>
      <c r="Q76" s="620">
        <v>12</v>
      </c>
      <c r="R76" s="620">
        <v>31</v>
      </c>
    </row>
    <row r="77" spans="1:18" ht="12.75" hidden="1">
      <c r="A77" s="15"/>
      <c r="B77" s="619"/>
      <c r="C77" s="30" t="s">
        <v>295</v>
      </c>
      <c r="D77" s="622"/>
      <c r="E77" s="621"/>
      <c r="F77" s="621" t="s">
        <v>296</v>
      </c>
      <c r="G77" s="621"/>
      <c r="H77" s="997"/>
      <c r="I77" s="997"/>
      <c r="J77" s="609">
        <v>0.02</v>
      </c>
      <c r="K77" s="24" t="str">
        <f t="shared" si="0"/>
        <v>  51  </v>
      </c>
      <c r="M77" s="620">
        <v>2009</v>
      </c>
      <c r="N77" s="620">
        <v>1</v>
      </c>
      <c r="O77" s="620">
        <v>1</v>
      </c>
      <c r="P77" s="620">
        <v>2009</v>
      </c>
      <c r="Q77" s="620">
        <v>12</v>
      </c>
      <c r="R77" s="620">
        <v>31</v>
      </c>
    </row>
    <row r="78" spans="1:18" ht="12.75" hidden="1">
      <c r="A78" s="15"/>
      <c r="B78" s="619"/>
      <c r="C78" s="30" t="s">
        <v>297</v>
      </c>
      <c r="D78" s="622"/>
      <c r="E78" s="621"/>
      <c r="F78" s="621" t="s">
        <v>298</v>
      </c>
      <c r="G78" s="621"/>
      <c r="H78" s="997"/>
      <c r="I78" s="997"/>
      <c r="J78" s="609">
        <v>0.02</v>
      </c>
      <c r="K78" s="24" t="str">
        <f t="shared" si="0"/>
        <v>  52  </v>
      </c>
      <c r="M78" s="620">
        <v>2009</v>
      </c>
      <c r="N78" s="620">
        <v>1</v>
      </c>
      <c r="O78" s="620">
        <v>1</v>
      </c>
      <c r="P78" s="620">
        <v>2009</v>
      </c>
      <c r="Q78" s="620">
        <v>12</v>
      </c>
      <c r="R78" s="620">
        <v>31</v>
      </c>
    </row>
    <row r="79" spans="1:18" ht="12.75" hidden="1">
      <c r="A79" s="15"/>
      <c r="B79" s="619"/>
      <c r="C79" s="30" t="s">
        <v>299</v>
      </c>
      <c r="D79" s="622"/>
      <c r="E79" s="621"/>
      <c r="F79" s="621" t="s">
        <v>300</v>
      </c>
      <c r="G79" s="621"/>
      <c r="H79" s="997"/>
      <c r="I79" s="997"/>
      <c r="J79" s="609">
        <v>0.02</v>
      </c>
      <c r="K79" s="24" t="str">
        <f t="shared" si="0"/>
        <v>  53  </v>
      </c>
      <c r="M79" s="620">
        <v>2009</v>
      </c>
      <c r="N79" s="620">
        <v>1</v>
      </c>
      <c r="O79" s="620">
        <v>1</v>
      </c>
      <c r="P79" s="620">
        <v>2009</v>
      </c>
      <c r="Q79" s="620">
        <v>12</v>
      </c>
      <c r="R79" s="620">
        <v>31</v>
      </c>
    </row>
    <row r="80" spans="1:18" ht="12.75" hidden="1">
      <c r="A80" s="15"/>
      <c r="B80" s="619"/>
      <c r="C80" s="30" t="s">
        <v>301</v>
      </c>
      <c r="D80" s="622"/>
      <c r="E80" s="621"/>
      <c r="F80" s="621" t="s">
        <v>302</v>
      </c>
      <c r="G80" s="621"/>
      <c r="H80" s="997"/>
      <c r="I80" s="997"/>
      <c r="J80" s="609">
        <v>0.02</v>
      </c>
      <c r="K80" s="24" t="str">
        <f t="shared" si="0"/>
        <v>  54  </v>
      </c>
      <c r="M80" s="620">
        <v>2009</v>
      </c>
      <c r="N80" s="620">
        <v>1</v>
      </c>
      <c r="O80" s="620">
        <v>1</v>
      </c>
      <c r="P80" s="620">
        <v>2009</v>
      </c>
      <c r="Q80" s="620">
        <v>12</v>
      </c>
      <c r="R80" s="620">
        <v>31</v>
      </c>
    </row>
    <row r="81" spans="1:18" ht="12.75" hidden="1">
      <c r="A81" s="15"/>
      <c r="B81" s="619"/>
      <c r="C81" s="30" t="s">
        <v>303</v>
      </c>
      <c r="D81" s="622"/>
      <c r="E81" s="621"/>
      <c r="F81" s="621" t="s">
        <v>304</v>
      </c>
      <c r="G81" s="621"/>
      <c r="H81" s="997"/>
      <c r="I81" s="997"/>
      <c r="J81" s="609">
        <v>0.02</v>
      </c>
      <c r="K81" s="24" t="str">
        <f t="shared" si="0"/>
        <v>  55  </v>
      </c>
      <c r="M81" s="620">
        <v>2009</v>
      </c>
      <c r="N81" s="620">
        <v>1</v>
      </c>
      <c r="O81" s="620">
        <v>1</v>
      </c>
      <c r="P81" s="620">
        <v>2009</v>
      </c>
      <c r="Q81" s="620">
        <v>12</v>
      </c>
      <c r="R81" s="620">
        <v>31</v>
      </c>
    </row>
    <row r="82" spans="1:18" ht="12.75" hidden="1">
      <c r="A82" s="15"/>
      <c r="B82" s="619"/>
      <c r="C82" s="30" t="s">
        <v>305</v>
      </c>
      <c r="D82" s="622"/>
      <c r="E82" s="621"/>
      <c r="F82" s="621" t="s">
        <v>306</v>
      </c>
      <c r="G82" s="621"/>
      <c r="H82" s="997"/>
      <c r="I82" s="997"/>
      <c r="J82" s="609">
        <v>0.02</v>
      </c>
      <c r="K82" s="24" t="str">
        <f t="shared" si="0"/>
        <v>  56  </v>
      </c>
      <c r="M82" s="620">
        <v>2009</v>
      </c>
      <c r="N82" s="620">
        <v>1</v>
      </c>
      <c r="O82" s="620">
        <v>1</v>
      </c>
      <c r="P82" s="620">
        <v>2009</v>
      </c>
      <c r="Q82" s="620">
        <v>12</v>
      </c>
      <c r="R82" s="620">
        <v>31</v>
      </c>
    </row>
    <row r="83" spans="1:18" ht="12.75" hidden="1">
      <c r="A83" s="15"/>
      <c r="B83" s="619"/>
      <c r="C83" s="30" t="s">
        <v>307</v>
      </c>
      <c r="D83" s="622"/>
      <c r="E83" s="621"/>
      <c r="F83" s="621" t="s">
        <v>308</v>
      </c>
      <c r="G83" s="621"/>
      <c r="H83" s="997"/>
      <c r="I83" s="997"/>
      <c r="J83" s="609">
        <v>0.02</v>
      </c>
      <c r="K83" s="24" t="str">
        <f t="shared" si="0"/>
        <v>  57  </v>
      </c>
      <c r="M83" s="620">
        <v>2009</v>
      </c>
      <c r="N83" s="620">
        <v>1</v>
      </c>
      <c r="O83" s="620">
        <v>1</v>
      </c>
      <c r="P83" s="620">
        <v>2009</v>
      </c>
      <c r="Q83" s="620">
        <v>12</v>
      </c>
      <c r="R83" s="620">
        <v>31</v>
      </c>
    </row>
    <row r="84" spans="1:18" ht="12.75" hidden="1">
      <c r="A84" s="15"/>
      <c r="B84" s="619"/>
      <c r="C84" s="30" t="s">
        <v>309</v>
      </c>
      <c r="D84" s="622"/>
      <c r="E84" s="621"/>
      <c r="F84" s="621" t="s">
        <v>310</v>
      </c>
      <c r="G84" s="621"/>
      <c r="H84" s="997"/>
      <c r="I84" s="997"/>
      <c r="J84" s="609">
        <v>0.02</v>
      </c>
      <c r="K84" s="24" t="str">
        <f t="shared" si="0"/>
        <v>  58  </v>
      </c>
      <c r="M84" s="620">
        <v>2009</v>
      </c>
      <c r="N84" s="620">
        <v>1</v>
      </c>
      <c r="O84" s="620">
        <v>1</v>
      </c>
      <c r="P84" s="620">
        <v>2009</v>
      </c>
      <c r="Q84" s="620">
        <v>12</v>
      </c>
      <c r="R84" s="620">
        <v>31</v>
      </c>
    </row>
    <row r="85" spans="1:18" ht="12.75" hidden="1">
      <c r="A85" s="15"/>
      <c r="B85" s="619"/>
      <c r="C85" s="30" t="s">
        <v>311</v>
      </c>
      <c r="D85" s="622"/>
      <c r="E85" s="621"/>
      <c r="F85" s="621" t="s">
        <v>312</v>
      </c>
      <c r="G85" s="621"/>
      <c r="H85" s="997"/>
      <c r="I85" s="997"/>
      <c r="J85" s="609">
        <v>0.02</v>
      </c>
      <c r="K85" s="24" t="str">
        <f t="shared" si="0"/>
        <v>  59  </v>
      </c>
      <c r="M85" s="620">
        <v>2009</v>
      </c>
      <c r="N85" s="620">
        <v>1</v>
      </c>
      <c r="O85" s="620">
        <v>1</v>
      </c>
      <c r="P85" s="620">
        <v>2009</v>
      </c>
      <c r="Q85" s="620">
        <v>12</v>
      </c>
      <c r="R85" s="620">
        <v>31</v>
      </c>
    </row>
    <row r="86" spans="1:18" ht="12.75" hidden="1">
      <c r="A86" s="15"/>
      <c r="B86" s="619"/>
      <c r="C86" s="30" t="s">
        <v>313</v>
      </c>
      <c r="D86" s="622"/>
      <c r="E86" s="621"/>
      <c r="F86" s="621" t="s">
        <v>314</v>
      </c>
      <c r="G86" s="621"/>
      <c r="H86" s="997"/>
      <c r="I86" s="997"/>
      <c r="J86" s="609">
        <v>0.02</v>
      </c>
      <c r="K86" s="24" t="str">
        <f t="shared" si="0"/>
        <v>  60  </v>
      </c>
      <c r="M86" s="620">
        <v>2009</v>
      </c>
      <c r="N86" s="620">
        <v>1</v>
      </c>
      <c r="O86" s="620">
        <v>1</v>
      </c>
      <c r="P86" s="620">
        <v>2009</v>
      </c>
      <c r="Q86" s="620">
        <v>12</v>
      </c>
      <c r="R86" s="620">
        <v>31</v>
      </c>
    </row>
    <row r="87" spans="1:18" ht="12.75" hidden="1">
      <c r="A87" s="15"/>
      <c r="B87" s="619"/>
      <c r="C87" s="30" t="s">
        <v>315</v>
      </c>
      <c r="D87" s="622"/>
      <c r="E87" s="621"/>
      <c r="F87" s="621" t="s">
        <v>316</v>
      </c>
      <c r="G87" s="621"/>
      <c r="H87" s="997"/>
      <c r="I87" s="997"/>
      <c r="J87" s="609">
        <v>0.02</v>
      </c>
      <c r="K87" s="24" t="str">
        <f t="shared" si="0"/>
        <v>  61  </v>
      </c>
      <c r="M87" s="620">
        <v>2009</v>
      </c>
      <c r="N87" s="620">
        <v>1</v>
      </c>
      <c r="O87" s="620">
        <v>1</v>
      </c>
      <c r="P87" s="620">
        <v>2009</v>
      </c>
      <c r="Q87" s="620">
        <v>12</v>
      </c>
      <c r="R87" s="620">
        <v>31</v>
      </c>
    </row>
    <row r="88" spans="1:18" ht="12.75" hidden="1">
      <c r="A88" s="15"/>
      <c r="B88" s="619"/>
      <c r="C88" s="30" t="s">
        <v>317</v>
      </c>
      <c r="D88" s="622"/>
      <c r="E88" s="621"/>
      <c r="F88" s="621" t="s">
        <v>318</v>
      </c>
      <c r="G88" s="621"/>
      <c r="H88" s="997"/>
      <c r="I88" s="997"/>
      <c r="J88" s="609">
        <v>0.02</v>
      </c>
      <c r="K88" s="24" t="str">
        <f t="shared" si="0"/>
        <v>  62  </v>
      </c>
      <c r="M88" s="620">
        <v>2009</v>
      </c>
      <c r="N88" s="620">
        <v>1</v>
      </c>
      <c r="O88" s="620">
        <v>1</v>
      </c>
      <c r="P88" s="620">
        <v>2009</v>
      </c>
      <c r="Q88" s="620">
        <v>12</v>
      </c>
      <c r="R88" s="620">
        <v>31</v>
      </c>
    </row>
    <row r="89" spans="1:18" ht="12.75" hidden="1">
      <c r="A89" s="15"/>
      <c r="B89" s="619"/>
      <c r="C89" s="30" t="s">
        <v>319</v>
      </c>
      <c r="D89" s="622"/>
      <c r="E89" s="621"/>
      <c r="F89" s="621" t="s">
        <v>320</v>
      </c>
      <c r="G89" s="621"/>
      <c r="H89" s="997"/>
      <c r="I89" s="997"/>
      <c r="J89" s="609">
        <v>0.02</v>
      </c>
      <c r="K89" s="24" t="str">
        <f t="shared" si="0"/>
        <v>  63  </v>
      </c>
      <c r="M89" s="620">
        <v>2009</v>
      </c>
      <c r="N89" s="620">
        <v>1</v>
      </c>
      <c r="O89" s="620">
        <v>1</v>
      </c>
      <c r="P89" s="620">
        <v>2009</v>
      </c>
      <c r="Q89" s="620">
        <v>12</v>
      </c>
      <c r="R89" s="620">
        <v>31</v>
      </c>
    </row>
    <row r="90" spans="1:18" ht="12.75" hidden="1">
      <c r="A90" s="15"/>
      <c r="B90" s="619"/>
      <c r="C90" s="30" t="s">
        <v>321</v>
      </c>
      <c r="D90" s="622"/>
      <c r="E90" s="621"/>
      <c r="F90" s="621" t="s">
        <v>322</v>
      </c>
      <c r="G90" s="621"/>
      <c r="H90" s="997"/>
      <c r="I90" s="997"/>
      <c r="J90" s="609">
        <v>0.02</v>
      </c>
      <c r="K90" s="24" t="str">
        <f t="shared" si="0"/>
        <v>  64  </v>
      </c>
      <c r="M90" s="620">
        <v>2009</v>
      </c>
      <c r="N90" s="620">
        <v>1</v>
      </c>
      <c r="O90" s="620">
        <v>1</v>
      </c>
      <c r="P90" s="620">
        <v>2009</v>
      </c>
      <c r="Q90" s="620">
        <v>12</v>
      </c>
      <c r="R90" s="620">
        <v>31</v>
      </c>
    </row>
    <row r="91" spans="1:18" ht="12.75" hidden="1">
      <c r="A91" s="15"/>
      <c r="B91" s="619"/>
      <c r="C91" s="30" t="s">
        <v>323</v>
      </c>
      <c r="D91" s="622"/>
      <c r="E91" s="621"/>
      <c r="F91" s="621" t="s">
        <v>324</v>
      </c>
      <c r="G91" s="621"/>
      <c r="H91" s="997"/>
      <c r="I91" s="997"/>
      <c r="J91" s="609">
        <v>0.02</v>
      </c>
      <c r="K91" s="24" t="str">
        <f t="shared" si="0"/>
        <v>  65  </v>
      </c>
      <c r="M91" s="620">
        <v>2009</v>
      </c>
      <c r="N91" s="620">
        <v>1</v>
      </c>
      <c r="O91" s="620">
        <v>1</v>
      </c>
      <c r="P91" s="620">
        <v>2009</v>
      </c>
      <c r="Q91" s="620">
        <v>12</v>
      </c>
      <c r="R91" s="620">
        <v>31</v>
      </c>
    </row>
    <row r="92" spans="1:18" ht="12.75" hidden="1">
      <c r="A92" s="15"/>
      <c r="B92" s="619"/>
      <c r="C92" s="30" t="s">
        <v>325</v>
      </c>
      <c r="D92" s="622"/>
      <c r="E92" s="621"/>
      <c r="F92" s="621" t="s">
        <v>326</v>
      </c>
      <c r="G92" s="621"/>
      <c r="H92" s="997"/>
      <c r="I92" s="997"/>
      <c r="J92" s="609">
        <v>0.02</v>
      </c>
      <c r="K92" s="24" t="str">
        <f aca="true" t="shared" si="1" ref="K92:K146">CONCATENATE(D92," ",E92," ",F92," ",G92," ",H92)</f>
        <v>  66  </v>
      </c>
      <c r="M92" s="620">
        <v>2009</v>
      </c>
      <c r="N92" s="620">
        <v>1</v>
      </c>
      <c r="O92" s="620">
        <v>1</v>
      </c>
      <c r="P92" s="620">
        <v>2009</v>
      </c>
      <c r="Q92" s="620">
        <v>12</v>
      </c>
      <c r="R92" s="620">
        <v>31</v>
      </c>
    </row>
    <row r="93" spans="1:18" ht="12.75" hidden="1">
      <c r="A93" s="15"/>
      <c r="B93" s="619"/>
      <c r="C93" s="30" t="s">
        <v>327</v>
      </c>
      <c r="D93" s="622"/>
      <c r="E93" s="621"/>
      <c r="F93" s="621" t="s">
        <v>328</v>
      </c>
      <c r="G93" s="621"/>
      <c r="H93" s="997"/>
      <c r="I93" s="997"/>
      <c r="J93" s="609">
        <v>0.02</v>
      </c>
      <c r="K93" s="24" t="str">
        <f t="shared" si="1"/>
        <v>  67  </v>
      </c>
      <c r="M93" s="620">
        <v>2009</v>
      </c>
      <c r="N93" s="620">
        <v>1</v>
      </c>
      <c r="O93" s="620">
        <v>1</v>
      </c>
      <c r="P93" s="620">
        <v>2009</v>
      </c>
      <c r="Q93" s="620">
        <v>12</v>
      </c>
      <c r="R93" s="620">
        <v>31</v>
      </c>
    </row>
    <row r="94" spans="1:18" ht="12.75" hidden="1">
      <c r="A94" s="15"/>
      <c r="B94" s="619"/>
      <c r="C94" s="30" t="s">
        <v>329</v>
      </c>
      <c r="D94" s="622"/>
      <c r="E94" s="621"/>
      <c r="F94" s="621" t="s">
        <v>330</v>
      </c>
      <c r="G94" s="621"/>
      <c r="H94" s="997"/>
      <c r="I94" s="997"/>
      <c r="J94" s="609">
        <v>0.02</v>
      </c>
      <c r="K94" s="24" t="str">
        <f t="shared" si="1"/>
        <v>  68  </v>
      </c>
      <c r="M94" s="620">
        <v>2009</v>
      </c>
      <c r="N94" s="620">
        <v>1</v>
      </c>
      <c r="O94" s="620">
        <v>1</v>
      </c>
      <c r="P94" s="620">
        <v>2009</v>
      </c>
      <c r="Q94" s="620">
        <v>12</v>
      </c>
      <c r="R94" s="620">
        <v>31</v>
      </c>
    </row>
    <row r="95" spans="1:18" ht="12.75" hidden="1">
      <c r="A95" s="15"/>
      <c r="B95" s="619"/>
      <c r="C95" s="30" t="s">
        <v>331</v>
      </c>
      <c r="D95" s="622"/>
      <c r="E95" s="621"/>
      <c r="F95" s="621" t="s">
        <v>332</v>
      </c>
      <c r="G95" s="621"/>
      <c r="H95" s="997"/>
      <c r="I95" s="997"/>
      <c r="J95" s="609">
        <v>0.02</v>
      </c>
      <c r="K95" s="24" t="str">
        <f t="shared" si="1"/>
        <v>  69  </v>
      </c>
      <c r="M95" s="620">
        <v>2009</v>
      </c>
      <c r="N95" s="620">
        <v>1</v>
      </c>
      <c r="O95" s="620">
        <v>1</v>
      </c>
      <c r="P95" s="620">
        <v>2009</v>
      </c>
      <c r="Q95" s="620">
        <v>12</v>
      </c>
      <c r="R95" s="620">
        <v>31</v>
      </c>
    </row>
    <row r="96" spans="1:18" ht="12.75" hidden="1">
      <c r="A96" s="15"/>
      <c r="B96" s="619"/>
      <c r="C96" s="30" t="s">
        <v>333</v>
      </c>
      <c r="D96" s="622"/>
      <c r="E96" s="621"/>
      <c r="F96" s="622" t="s">
        <v>334</v>
      </c>
      <c r="G96" s="621"/>
      <c r="H96" s="997"/>
      <c r="I96" s="997"/>
      <c r="J96" s="609">
        <v>0.02</v>
      </c>
      <c r="K96" s="24" t="str">
        <f t="shared" si="1"/>
        <v>  70  </v>
      </c>
      <c r="M96" s="620">
        <v>2009</v>
      </c>
      <c r="N96" s="620">
        <v>1</v>
      </c>
      <c r="O96" s="620">
        <v>1</v>
      </c>
      <c r="P96" s="620">
        <v>2009</v>
      </c>
      <c r="Q96" s="620">
        <v>12</v>
      </c>
      <c r="R96" s="620">
        <v>31</v>
      </c>
    </row>
    <row r="97" spans="1:18" ht="12.75" hidden="1">
      <c r="A97" s="15"/>
      <c r="B97" s="619"/>
      <c r="C97" s="30" t="s">
        <v>335</v>
      </c>
      <c r="D97" s="622"/>
      <c r="E97" s="621"/>
      <c r="F97" s="621" t="s">
        <v>336</v>
      </c>
      <c r="G97" s="621"/>
      <c r="H97" s="997"/>
      <c r="I97" s="997"/>
      <c r="J97" s="609">
        <v>0.02</v>
      </c>
      <c r="K97" s="24" t="str">
        <f t="shared" si="1"/>
        <v>  71  </v>
      </c>
      <c r="M97" s="620">
        <v>2009</v>
      </c>
      <c r="N97" s="620">
        <v>1</v>
      </c>
      <c r="O97" s="620">
        <v>1</v>
      </c>
      <c r="P97" s="620">
        <v>2009</v>
      </c>
      <c r="Q97" s="620">
        <v>12</v>
      </c>
      <c r="R97" s="620">
        <v>31</v>
      </c>
    </row>
    <row r="98" spans="1:18" ht="12.75" hidden="1">
      <c r="A98" s="15"/>
      <c r="B98" s="619"/>
      <c r="C98" s="30" t="s">
        <v>337</v>
      </c>
      <c r="D98" s="622"/>
      <c r="E98" s="621"/>
      <c r="F98" s="621" t="s">
        <v>338</v>
      </c>
      <c r="G98" s="621"/>
      <c r="H98" s="997"/>
      <c r="I98" s="997"/>
      <c r="J98" s="609">
        <v>0.02</v>
      </c>
      <c r="K98" s="24" t="str">
        <f t="shared" si="1"/>
        <v>  72  </v>
      </c>
      <c r="M98" s="620">
        <v>2009</v>
      </c>
      <c r="N98" s="620">
        <v>1</v>
      </c>
      <c r="O98" s="620">
        <v>1</v>
      </c>
      <c r="P98" s="620">
        <v>2009</v>
      </c>
      <c r="Q98" s="620">
        <v>12</v>
      </c>
      <c r="R98" s="620">
        <v>31</v>
      </c>
    </row>
    <row r="99" spans="1:18" ht="12.75" hidden="1">
      <c r="A99" s="15"/>
      <c r="B99" s="619"/>
      <c r="C99" s="30" t="s">
        <v>339</v>
      </c>
      <c r="D99" s="622"/>
      <c r="E99" s="621"/>
      <c r="F99" s="622" t="s">
        <v>340</v>
      </c>
      <c r="G99" s="621"/>
      <c r="H99" s="997"/>
      <c r="I99" s="997"/>
      <c r="J99" s="609">
        <v>0.02</v>
      </c>
      <c r="K99" s="24" t="str">
        <f t="shared" si="1"/>
        <v>  73  </v>
      </c>
      <c r="M99" s="620">
        <v>2009</v>
      </c>
      <c r="N99" s="620">
        <v>1</v>
      </c>
      <c r="O99" s="620">
        <v>1</v>
      </c>
      <c r="P99" s="620">
        <v>2009</v>
      </c>
      <c r="Q99" s="620">
        <v>12</v>
      </c>
      <c r="R99" s="620">
        <v>31</v>
      </c>
    </row>
    <row r="100" spans="1:18" ht="12.75" hidden="1">
      <c r="A100" s="15"/>
      <c r="B100" s="619"/>
      <c r="C100" s="30" t="s">
        <v>341</v>
      </c>
      <c r="D100" s="622"/>
      <c r="E100" s="621"/>
      <c r="F100" s="621" t="s">
        <v>342</v>
      </c>
      <c r="G100" s="621"/>
      <c r="H100" s="997"/>
      <c r="I100" s="997"/>
      <c r="J100" s="609">
        <v>0.02</v>
      </c>
      <c r="K100" s="24" t="str">
        <f t="shared" si="1"/>
        <v>  74  </v>
      </c>
      <c r="M100" s="620">
        <v>2009</v>
      </c>
      <c r="N100" s="620">
        <v>1</v>
      </c>
      <c r="O100" s="620">
        <v>1</v>
      </c>
      <c r="P100" s="620">
        <v>2009</v>
      </c>
      <c r="Q100" s="620">
        <v>12</v>
      </c>
      <c r="R100" s="620">
        <v>31</v>
      </c>
    </row>
    <row r="101" spans="1:18" ht="12.75" hidden="1">
      <c r="A101" s="15"/>
      <c r="B101" s="619"/>
      <c r="C101" s="30" t="s">
        <v>343</v>
      </c>
      <c r="D101" s="622"/>
      <c r="E101" s="621"/>
      <c r="F101" s="621" t="s">
        <v>344</v>
      </c>
      <c r="G101" s="621"/>
      <c r="H101" s="997"/>
      <c r="I101" s="997"/>
      <c r="J101" s="609">
        <v>0.02</v>
      </c>
      <c r="K101" s="24" t="str">
        <f t="shared" si="1"/>
        <v>  75  </v>
      </c>
      <c r="M101" s="620">
        <v>2009</v>
      </c>
      <c r="N101" s="620">
        <v>1</v>
      </c>
      <c r="O101" s="620">
        <v>1</v>
      </c>
      <c r="P101" s="620">
        <v>2009</v>
      </c>
      <c r="Q101" s="620">
        <v>12</v>
      </c>
      <c r="R101" s="620">
        <v>31</v>
      </c>
    </row>
    <row r="102" spans="1:18" ht="12.75" hidden="1">
      <c r="A102" s="15"/>
      <c r="B102" s="619"/>
      <c r="C102" s="30" t="s">
        <v>345</v>
      </c>
      <c r="D102" s="622"/>
      <c r="E102" s="621"/>
      <c r="F102" s="622" t="s">
        <v>346</v>
      </c>
      <c r="G102" s="621"/>
      <c r="H102" s="997"/>
      <c r="I102" s="997"/>
      <c r="J102" s="609">
        <v>0.02</v>
      </c>
      <c r="K102" s="24" t="str">
        <f t="shared" si="1"/>
        <v>  76  </v>
      </c>
      <c r="M102" s="620">
        <v>2009</v>
      </c>
      <c r="N102" s="620">
        <v>1</v>
      </c>
      <c r="O102" s="620">
        <v>1</v>
      </c>
      <c r="P102" s="620">
        <v>2009</v>
      </c>
      <c r="Q102" s="620">
        <v>12</v>
      </c>
      <c r="R102" s="620">
        <v>31</v>
      </c>
    </row>
    <row r="103" spans="1:18" ht="12.75" hidden="1">
      <c r="A103" s="15"/>
      <c r="B103" s="619"/>
      <c r="C103" s="30" t="s">
        <v>347</v>
      </c>
      <c r="D103" s="622"/>
      <c r="E103" s="621"/>
      <c r="F103" s="621" t="s">
        <v>86</v>
      </c>
      <c r="G103" s="621"/>
      <c r="H103" s="997"/>
      <c r="I103" s="997"/>
      <c r="J103" s="609">
        <v>0.02</v>
      </c>
      <c r="K103" s="24" t="str">
        <f t="shared" si="1"/>
        <v>  77  </v>
      </c>
      <c r="M103" s="620">
        <v>2009</v>
      </c>
      <c r="N103" s="620">
        <v>1</v>
      </c>
      <c r="O103" s="620">
        <v>1</v>
      </c>
      <c r="P103" s="620">
        <v>2009</v>
      </c>
      <c r="Q103" s="620">
        <v>12</v>
      </c>
      <c r="R103" s="620">
        <v>31</v>
      </c>
    </row>
    <row r="104" spans="1:18" ht="12.75" hidden="1">
      <c r="A104" s="15"/>
      <c r="B104" s="619"/>
      <c r="C104" s="30" t="s">
        <v>348</v>
      </c>
      <c r="D104" s="622"/>
      <c r="E104" s="621"/>
      <c r="F104" s="621" t="s">
        <v>349</v>
      </c>
      <c r="G104" s="621"/>
      <c r="H104" s="997"/>
      <c r="I104" s="997"/>
      <c r="J104" s="609">
        <v>0.02</v>
      </c>
      <c r="K104" s="24" t="str">
        <f t="shared" si="1"/>
        <v>  78  </v>
      </c>
      <c r="M104" s="620">
        <v>2009</v>
      </c>
      <c r="N104" s="620">
        <v>1</v>
      </c>
      <c r="O104" s="620">
        <v>1</v>
      </c>
      <c r="P104" s="620">
        <v>2009</v>
      </c>
      <c r="Q104" s="620">
        <v>12</v>
      </c>
      <c r="R104" s="620">
        <v>31</v>
      </c>
    </row>
    <row r="105" spans="1:18" ht="12.75" hidden="1">
      <c r="A105" s="15"/>
      <c r="B105" s="619"/>
      <c r="C105" s="30" t="s">
        <v>350</v>
      </c>
      <c r="D105" s="622"/>
      <c r="E105" s="621"/>
      <c r="F105" s="622" t="s">
        <v>351</v>
      </c>
      <c r="G105" s="621"/>
      <c r="H105" s="997"/>
      <c r="I105" s="997"/>
      <c r="J105" s="609">
        <v>0.02</v>
      </c>
      <c r="K105" s="24" t="str">
        <f t="shared" si="1"/>
        <v>  79  </v>
      </c>
      <c r="M105" s="620">
        <v>2009</v>
      </c>
      <c r="N105" s="620">
        <v>1</v>
      </c>
      <c r="O105" s="620">
        <v>1</v>
      </c>
      <c r="P105" s="620">
        <v>2009</v>
      </c>
      <c r="Q105" s="620">
        <v>12</v>
      </c>
      <c r="R105" s="620">
        <v>31</v>
      </c>
    </row>
    <row r="106" spans="1:18" ht="12.75" hidden="1">
      <c r="A106" s="15"/>
      <c r="B106" s="619"/>
      <c r="C106" s="30" t="s">
        <v>352</v>
      </c>
      <c r="D106" s="622"/>
      <c r="E106" s="621"/>
      <c r="F106" s="621" t="s">
        <v>353</v>
      </c>
      <c r="G106" s="621"/>
      <c r="H106" s="997"/>
      <c r="I106" s="997"/>
      <c r="J106" s="609">
        <v>0.02</v>
      </c>
      <c r="K106" s="24" t="str">
        <f t="shared" si="1"/>
        <v>  80  </v>
      </c>
      <c r="M106" s="620">
        <v>2009</v>
      </c>
      <c r="N106" s="620">
        <v>1</v>
      </c>
      <c r="O106" s="620">
        <v>1</v>
      </c>
      <c r="P106" s="620">
        <v>2009</v>
      </c>
      <c r="Q106" s="620">
        <v>12</v>
      </c>
      <c r="R106" s="620">
        <v>31</v>
      </c>
    </row>
    <row r="107" spans="1:18" ht="12.75" hidden="1">
      <c r="A107" s="15"/>
      <c r="B107" s="619"/>
      <c r="C107" s="30" t="s">
        <v>354</v>
      </c>
      <c r="D107" s="622"/>
      <c r="E107" s="621"/>
      <c r="F107" s="621" t="s">
        <v>355</v>
      </c>
      <c r="G107" s="621"/>
      <c r="H107" s="997"/>
      <c r="I107" s="997"/>
      <c r="J107" s="609">
        <v>0.02</v>
      </c>
      <c r="K107" s="24" t="str">
        <f t="shared" si="1"/>
        <v>  81  </v>
      </c>
      <c r="M107" s="620">
        <v>2009</v>
      </c>
      <c r="N107" s="620">
        <v>1</v>
      </c>
      <c r="O107" s="620">
        <v>1</v>
      </c>
      <c r="P107" s="620">
        <v>2009</v>
      </c>
      <c r="Q107" s="620">
        <v>12</v>
      </c>
      <c r="R107" s="620">
        <v>31</v>
      </c>
    </row>
    <row r="108" spans="1:18" ht="12.75" hidden="1">
      <c r="A108" s="15"/>
      <c r="B108" s="619"/>
      <c r="C108" s="30" t="s">
        <v>356</v>
      </c>
      <c r="D108" s="622"/>
      <c r="E108" s="621"/>
      <c r="F108" s="622" t="s">
        <v>357</v>
      </c>
      <c r="G108" s="621"/>
      <c r="H108" s="997"/>
      <c r="I108" s="997"/>
      <c r="J108" s="609">
        <v>0.02</v>
      </c>
      <c r="K108" s="24" t="str">
        <f t="shared" si="1"/>
        <v>  82  </v>
      </c>
      <c r="M108" s="620">
        <v>2009</v>
      </c>
      <c r="N108" s="620">
        <v>1</v>
      </c>
      <c r="O108" s="620">
        <v>1</v>
      </c>
      <c r="P108" s="620">
        <v>2009</v>
      </c>
      <c r="Q108" s="620">
        <v>12</v>
      </c>
      <c r="R108" s="620">
        <v>31</v>
      </c>
    </row>
    <row r="109" spans="1:18" ht="12.75" hidden="1">
      <c r="A109" s="15"/>
      <c r="B109" s="619"/>
      <c r="C109" s="30" t="s">
        <v>358</v>
      </c>
      <c r="D109" s="622"/>
      <c r="E109" s="621"/>
      <c r="F109" s="621" t="s">
        <v>359</v>
      </c>
      <c r="G109" s="621"/>
      <c r="H109" s="997"/>
      <c r="I109" s="997"/>
      <c r="J109" s="609">
        <v>0.02</v>
      </c>
      <c r="K109" s="24" t="str">
        <f t="shared" si="1"/>
        <v>  83  </v>
      </c>
      <c r="M109" s="620">
        <v>2009</v>
      </c>
      <c r="N109" s="620">
        <v>1</v>
      </c>
      <c r="O109" s="620">
        <v>1</v>
      </c>
      <c r="P109" s="620">
        <v>2009</v>
      </c>
      <c r="Q109" s="620">
        <v>12</v>
      </c>
      <c r="R109" s="620">
        <v>31</v>
      </c>
    </row>
    <row r="110" spans="1:18" ht="12.75" hidden="1">
      <c r="A110" s="15"/>
      <c r="B110" s="619"/>
      <c r="C110" s="30" t="s">
        <v>360</v>
      </c>
      <c r="D110" s="622"/>
      <c r="E110" s="621"/>
      <c r="F110" s="621" t="s">
        <v>361</v>
      </c>
      <c r="G110" s="621"/>
      <c r="H110" s="997"/>
      <c r="I110" s="997"/>
      <c r="J110" s="609">
        <v>0.02</v>
      </c>
      <c r="K110" s="24" t="str">
        <f t="shared" si="1"/>
        <v>  84  </v>
      </c>
      <c r="M110" s="620">
        <v>2009</v>
      </c>
      <c r="N110" s="620">
        <v>1</v>
      </c>
      <c r="O110" s="620">
        <v>1</v>
      </c>
      <c r="P110" s="620">
        <v>2009</v>
      </c>
      <c r="Q110" s="620">
        <v>12</v>
      </c>
      <c r="R110" s="620">
        <v>31</v>
      </c>
    </row>
    <row r="111" spans="1:18" ht="12.75" hidden="1">
      <c r="A111" s="15"/>
      <c r="B111" s="619"/>
      <c r="C111" s="30" t="s">
        <v>362</v>
      </c>
      <c r="D111" s="622"/>
      <c r="E111" s="621"/>
      <c r="F111" s="622" t="s">
        <v>363</v>
      </c>
      <c r="G111" s="621"/>
      <c r="H111" s="997"/>
      <c r="I111" s="997"/>
      <c r="J111" s="609">
        <v>0.02</v>
      </c>
      <c r="K111" s="24" t="str">
        <f t="shared" si="1"/>
        <v>  85  </v>
      </c>
      <c r="M111" s="620">
        <v>2009</v>
      </c>
      <c r="N111" s="620">
        <v>1</v>
      </c>
      <c r="O111" s="620">
        <v>1</v>
      </c>
      <c r="P111" s="620">
        <v>2009</v>
      </c>
      <c r="Q111" s="620">
        <v>12</v>
      </c>
      <c r="R111" s="620">
        <v>31</v>
      </c>
    </row>
    <row r="112" spans="1:18" ht="12.75" hidden="1">
      <c r="A112" s="15"/>
      <c r="B112" s="619"/>
      <c r="C112" s="30" t="s">
        <v>364</v>
      </c>
      <c r="D112" s="622"/>
      <c r="E112" s="621"/>
      <c r="F112" s="621" t="s">
        <v>365</v>
      </c>
      <c r="G112" s="621"/>
      <c r="H112" s="997"/>
      <c r="I112" s="997"/>
      <c r="J112" s="609">
        <v>0.02</v>
      </c>
      <c r="K112" s="24" t="str">
        <f t="shared" si="1"/>
        <v>  86  </v>
      </c>
      <c r="M112" s="620">
        <v>2009</v>
      </c>
      <c r="N112" s="620">
        <v>1</v>
      </c>
      <c r="O112" s="620">
        <v>1</v>
      </c>
      <c r="P112" s="620">
        <v>2009</v>
      </c>
      <c r="Q112" s="620">
        <v>12</v>
      </c>
      <c r="R112" s="620">
        <v>31</v>
      </c>
    </row>
    <row r="113" spans="1:18" ht="12.75" hidden="1">
      <c r="A113" s="15"/>
      <c r="B113" s="619"/>
      <c r="C113" s="30" t="s">
        <v>366</v>
      </c>
      <c r="D113" s="622"/>
      <c r="E113" s="621"/>
      <c r="F113" s="621" t="s">
        <v>367</v>
      </c>
      <c r="G113" s="621"/>
      <c r="H113" s="997"/>
      <c r="I113" s="997"/>
      <c r="J113" s="609">
        <v>0.02</v>
      </c>
      <c r="K113" s="24" t="str">
        <f t="shared" si="1"/>
        <v>  87  </v>
      </c>
      <c r="M113" s="620">
        <v>2009</v>
      </c>
      <c r="N113" s="620">
        <v>1</v>
      </c>
      <c r="O113" s="620">
        <v>1</v>
      </c>
      <c r="P113" s="620">
        <v>2009</v>
      </c>
      <c r="Q113" s="620">
        <v>12</v>
      </c>
      <c r="R113" s="620">
        <v>31</v>
      </c>
    </row>
    <row r="114" spans="1:18" ht="12.75" hidden="1">
      <c r="A114" s="15"/>
      <c r="B114" s="619"/>
      <c r="C114" s="30" t="s">
        <v>368</v>
      </c>
      <c r="D114" s="622"/>
      <c r="E114" s="621"/>
      <c r="F114" s="621" t="s">
        <v>369</v>
      </c>
      <c r="G114" s="621"/>
      <c r="H114" s="997"/>
      <c r="I114" s="997"/>
      <c r="J114" s="609">
        <v>0.02</v>
      </c>
      <c r="K114" s="24" t="str">
        <f t="shared" si="1"/>
        <v>  88  </v>
      </c>
      <c r="M114" s="620">
        <v>2009</v>
      </c>
      <c r="N114" s="620">
        <v>1</v>
      </c>
      <c r="O114" s="620">
        <v>1</v>
      </c>
      <c r="P114" s="620">
        <v>2009</v>
      </c>
      <c r="Q114" s="620">
        <v>12</v>
      </c>
      <c r="R114" s="620">
        <v>31</v>
      </c>
    </row>
    <row r="115" spans="1:18" ht="12.75" hidden="1">
      <c r="A115" s="15"/>
      <c r="B115" s="619"/>
      <c r="C115" s="30" t="s">
        <v>370</v>
      </c>
      <c r="D115" s="622"/>
      <c r="E115" s="621"/>
      <c r="F115" s="621" t="s">
        <v>371</v>
      </c>
      <c r="G115" s="621"/>
      <c r="H115" s="997"/>
      <c r="I115" s="997"/>
      <c r="J115" s="609">
        <v>0.02</v>
      </c>
      <c r="K115" s="24" t="str">
        <f t="shared" si="1"/>
        <v>  89  </v>
      </c>
      <c r="M115" s="620">
        <v>2009</v>
      </c>
      <c r="N115" s="620">
        <v>1</v>
      </c>
      <c r="O115" s="620">
        <v>1</v>
      </c>
      <c r="P115" s="620">
        <v>2009</v>
      </c>
      <c r="Q115" s="620">
        <v>12</v>
      </c>
      <c r="R115" s="620">
        <v>31</v>
      </c>
    </row>
    <row r="116" spans="1:18" ht="12.75" hidden="1">
      <c r="A116" s="15"/>
      <c r="B116" s="619"/>
      <c r="C116" s="30" t="s">
        <v>372</v>
      </c>
      <c r="D116" s="622"/>
      <c r="E116" s="621"/>
      <c r="F116" s="622" t="s">
        <v>373</v>
      </c>
      <c r="G116" s="621"/>
      <c r="H116" s="997"/>
      <c r="I116" s="997"/>
      <c r="J116" s="609">
        <v>0.02</v>
      </c>
      <c r="K116" s="24" t="str">
        <f t="shared" si="1"/>
        <v>  90  </v>
      </c>
      <c r="M116" s="620">
        <v>2009</v>
      </c>
      <c r="N116" s="620">
        <v>1</v>
      </c>
      <c r="O116" s="620">
        <v>1</v>
      </c>
      <c r="P116" s="620">
        <v>2009</v>
      </c>
      <c r="Q116" s="620">
        <v>12</v>
      </c>
      <c r="R116" s="620">
        <v>31</v>
      </c>
    </row>
    <row r="117" spans="1:18" ht="12.75" hidden="1">
      <c r="A117" s="15"/>
      <c r="B117" s="619"/>
      <c r="C117" s="30" t="s">
        <v>374</v>
      </c>
      <c r="D117" s="622"/>
      <c r="E117" s="621"/>
      <c r="F117" s="621" t="s">
        <v>375</v>
      </c>
      <c r="G117" s="621"/>
      <c r="H117" s="997"/>
      <c r="I117" s="997"/>
      <c r="J117" s="609">
        <v>0.02</v>
      </c>
      <c r="K117" s="24" t="str">
        <f t="shared" si="1"/>
        <v>  91  </v>
      </c>
      <c r="M117" s="620">
        <v>2009</v>
      </c>
      <c r="N117" s="620">
        <v>1</v>
      </c>
      <c r="O117" s="620">
        <v>1</v>
      </c>
      <c r="P117" s="620">
        <v>2009</v>
      </c>
      <c r="Q117" s="620">
        <v>12</v>
      </c>
      <c r="R117" s="620">
        <v>31</v>
      </c>
    </row>
    <row r="118" spans="1:18" ht="12.75" hidden="1">
      <c r="A118" s="15"/>
      <c r="B118" s="619"/>
      <c r="C118" s="30" t="s">
        <v>376</v>
      </c>
      <c r="D118" s="622"/>
      <c r="E118" s="621"/>
      <c r="F118" s="621" t="s">
        <v>377</v>
      </c>
      <c r="G118" s="621"/>
      <c r="H118" s="997"/>
      <c r="I118" s="997"/>
      <c r="J118" s="609">
        <v>0.02</v>
      </c>
      <c r="K118" s="24" t="str">
        <f t="shared" si="1"/>
        <v>  92  </v>
      </c>
      <c r="M118" s="620">
        <v>2009</v>
      </c>
      <c r="N118" s="620">
        <v>1</v>
      </c>
      <c r="O118" s="620">
        <v>1</v>
      </c>
      <c r="P118" s="620">
        <v>2009</v>
      </c>
      <c r="Q118" s="620">
        <v>12</v>
      </c>
      <c r="R118" s="620">
        <v>31</v>
      </c>
    </row>
    <row r="119" spans="1:18" ht="12.75" hidden="1">
      <c r="A119" s="15"/>
      <c r="B119" s="619"/>
      <c r="C119" s="30" t="s">
        <v>378</v>
      </c>
      <c r="D119" s="622"/>
      <c r="E119" s="621"/>
      <c r="F119" s="622" t="s">
        <v>379</v>
      </c>
      <c r="G119" s="621"/>
      <c r="H119" s="997"/>
      <c r="I119" s="997"/>
      <c r="J119" s="609">
        <v>0.02</v>
      </c>
      <c r="K119" s="24" t="str">
        <f t="shared" si="1"/>
        <v>  93  </v>
      </c>
      <c r="M119" s="620">
        <v>2009</v>
      </c>
      <c r="N119" s="620">
        <v>1</v>
      </c>
      <c r="O119" s="620">
        <v>1</v>
      </c>
      <c r="P119" s="620">
        <v>2009</v>
      </c>
      <c r="Q119" s="620">
        <v>12</v>
      </c>
      <c r="R119" s="620">
        <v>31</v>
      </c>
    </row>
    <row r="120" spans="1:18" ht="12.75" hidden="1">
      <c r="A120" s="15"/>
      <c r="B120" s="619"/>
      <c r="C120" s="30" t="s">
        <v>380</v>
      </c>
      <c r="D120" s="622"/>
      <c r="E120" s="621"/>
      <c r="F120" s="621" t="s">
        <v>381</v>
      </c>
      <c r="G120" s="621"/>
      <c r="H120" s="997"/>
      <c r="I120" s="997"/>
      <c r="J120" s="609">
        <v>0.02</v>
      </c>
      <c r="K120" s="24" t="str">
        <f t="shared" si="1"/>
        <v>  94  </v>
      </c>
      <c r="M120" s="620">
        <v>2009</v>
      </c>
      <c r="N120" s="620">
        <v>1</v>
      </c>
      <c r="O120" s="620">
        <v>1</v>
      </c>
      <c r="P120" s="620">
        <v>2009</v>
      </c>
      <c r="Q120" s="620">
        <v>12</v>
      </c>
      <c r="R120" s="620">
        <v>31</v>
      </c>
    </row>
    <row r="121" spans="1:18" ht="12.75" hidden="1">
      <c r="A121" s="15"/>
      <c r="B121" s="619"/>
      <c r="C121" s="30" t="s">
        <v>382</v>
      </c>
      <c r="D121" s="622"/>
      <c r="E121" s="621"/>
      <c r="F121" s="621" t="s">
        <v>383</v>
      </c>
      <c r="G121" s="621"/>
      <c r="H121" s="997"/>
      <c r="I121" s="997"/>
      <c r="J121" s="609">
        <v>0.02</v>
      </c>
      <c r="K121" s="24" t="str">
        <f t="shared" si="1"/>
        <v>  95  </v>
      </c>
      <c r="M121" s="620">
        <v>2009</v>
      </c>
      <c r="N121" s="620">
        <v>1</v>
      </c>
      <c r="O121" s="620">
        <v>1</v>
      </c>
      <c r="P121" s="620">
        <v>2009</v>
      </c>
      <c r="Q121" s="620">
        <v>12</v>
      </c>
      <c r="R121" s="620">
        <v>31</v>
      </c>
    </row>
    <row r="122" spans="1:18" ht="12.75" hidden="1">
      <c r="A122" s="15"/>
      <c r="B122" s="619"/>
      <c r="C122" s="30" t="s">
        <v>384</v>
      </c>
      <c r="D122" s="622"/>
      <c r="E122" s="621"/>
      <c r="F122" s="622" t="s">
        <v>385</v>
      </c>
      <c r="G122" s="621"/>
      <c r="H122" s="997"/>
      <c r="I122" s="997"/>
      <c r="J122" s="609">
        <v>0.02</v>
      </c>
      <c r="K122" s="24" t="str">
        <f t="shared" si="1"/>
        <v>  96  </v>
      </c>
      <c r="M122" s="620">
        <v>2009</v>
      </c>
      <c r="N122" s="620">
        <v>1</v>
      </c>
      <c r="O122" s="620">
        <v>1</v>
      </c>
      <c r="P122" s="620">
        <v>2009</v>
      </c>
      <c r="Q122" s="620">
        <v>12</v>
      </c>
      <c r="R122" s="620">
        <v>31</v>
      </c>
    </row>
    <row r="123" spans="1:18" ht="12.75" hidden="1">
      <c r="A123" s="15"/>
      <c r="B123" s="619"/>
      <c r="C123" s="30" t="s">
        <v>386</v>
      </c>
      <c r="D123" s="622"/>
      <c r="E123" s="621"/>
      <c r="F123" s="621" t="s">
        <v>387</v>
      </c>
      <c r="G123" s="621"/>
      <c r="H123" s="997"/>
      <c r="I123" s="997"/>
      <c r="J123" s="609">
        <v>0.02</v>
      </c>
      <c r="K123" s="24" t="str">
        <f t="shared" si="1"/>
        <v>  97  </v>
      </c>
      <c r="M123" s="620">
        <v>2009</v>
      </c>
      <c r="N123" s="620">
        <v>1</v>
      </c>
      <c r="O123" s="620">
        <v>1</v>
      </c>
      <c r="P123" s="620">
        <v>2009</v>
      </c>
      <c r="Q123" s="620">
        <v>12</v>
      </c>
      <c r="R123" s="620">
        <v>31</v>
      </c>
    </row>
    <row r="124" spans="1:18" ht="12.75" hidden="1">
      <c r="A124" s="15"/>
      <c r="B124" s="619"/>
      <c r="C124" s="30" t="s">
        <v>388</v>
      </c>
      <c r="D124" s="622"/>
      <c r="E124" s="621"/>
      <c r="F124" s="621" t="s">
        <v>389</v>
      </c>
      <c r="G124" s="621"/>
      <c r="H124" s="997"/>
      <c r="I124" s="997"/>
      <c r="J124" s="609">
        <v>0.02</v>
      </c>
      <c r="K124" s="24" t="str">
        <f t="shared" si="1"/>
        <v>  98  </v>
      </c>
      <c r="M124" s="620">
        <v>2009</v>
      </c>
      <c r="N124" s="620">
        <v>1</v>
      </c>
      <c r="O124" s="620">
        <v>1</v>
      </c>
      <c r="P124" s="620">
        <v>2009</v>
      </c>
      <c r="Q124" s="620">
        <v>12</v>
      </c>
      <c r="R124" s="620">
        <v>31</v>
      </c>
    </row>
    <row r="125" spans="1:18" ht="12.75" hidden="1">
      <c r="A125" s="15"/>
      <c r="B125" s="619"/>
      <c r="C125" s="30" t="s">
        <v>390</v>
      </c>
      <c r="D125" s="622"/>
      <c r="E125" s="621"/>
      <c r="F125" s="622" t="s">
        <v>391</v>
      </c>
      <c r="G125" s="621"/>
      <c r="H125" s="997"/>
      <c r="I125" s="997"/>
      <c r="J125" s="609">
        <v>0.02</v>
      </c>
      <c r="K125" s="24" t="str">
        <f t="shared" si="1"/>
        <v>  99  </v>
      </c>
      <c r="M125" s="620">
        <v>2009</v>
      </c>
      <c r="N125" s="620">
        <v>1</v>
      </c>
      <c r="O125" s="620">
        <v>1</v>
      </c>
      <c r="P125" s="620">
        <v>2009</v>
      </c>
      <c r="Q125" s="620">
        <v>12</v>
      </c>
      <c r="R125" s="620">
        <v>31</v>
      </c>
    </row>
    <row r="126" spans="1:18" ht="12.75" hidden="1">
      <c r="A126" s="15"/>
      <c r="B126" s="619"/>
      <c r="C126" s="30" t="s">
        <v>392</v>
      </c>
      <c r="D126" s="622"/>
      <c r="E126" s="621"/>
      <c r="F126" s="621" t="s">
        <v>393</v>
      </c>
      <c r="G126" s="621"/>
      <c r="H126" s="997"/>
      <c r="I126" s="997"/>
      <c r="J126" s="609">
        <v>0.02</v>
      </c>
      <c r="K126" s="24" t="str">
        <f t="shared" si="1"/>
        <v>  100  </v>
      </c>
      <c r="M126" s="620">
        <v>2009</v>
      </c>
      <c r="N126" s="620">
        <v>1</v>
      </c>
      <c r="O126" s="620">
        <v>1</v>
      </c>
      <c r="P126" s="620">
        <v>2009</v>
      </c>
      <c r="Q126" s="620">
        <v>12</v>
      </c>
      <c r="R126" s="620">
        <v>31</v>
      </c>
    </row>
    <row r="127" spans="1:18" ht="12.75" hidden="1">
      <c r="A127" s="15"/>
      <c r="B127" s="619"/>
      <c r="C127" s="30" t="s">
        <v>394</v>
      </c>
      <c r="D127" s="622"/>
      <c r="E127" s="621"/>
      <c r="F127" s="621" t="s">
        <v>395</v>
      </c>
      <c r="G127" s="621"/>
      <c r="H127" s="997"/>
      <c r="I127" s="997"/>
      <c r="J127" s="609">
        <v>0.02</v>
      </c>
      <c r="K127" s="24" t="str">
        <f t="shared" si="1"/>
        <v>  101  </v>
      </c>
      <c r="M127" s="620">
        <v>2009</v>
      </c>
      <c r="N127" s="620">
        <v>1</v>
      </c>
      <c r="O127" s="620">
        <v>1</v>
      </c>
      <c r="P127" s="620">
        <v>2009</v>
      </c>
      <c r="Q127" s="620">
        <v>12</v>
      </c>
      <c r="R127" s="620">
        <v>31</v>
      </c>
    </row>
    <row r="128" spans="1:18" ht="12.75" hidden="1">
      <c r="A128" s="15"/>
      <c r="B128" s="619"/>
      <c r="C128" s="30" t="s">
        <v>396</v>
      </c>
      <c r="D128" s="622"/>
      <c r="E128" s="621"/>
      <c r="F128" s="622" t="s">
        <v>397</v>
      </c>
      <c r="G128" s="621"/>
      <c r="H128" s="997"/>
      <c r="I128" s="997"/>
      <c r="J128" s="609">
        <v>0.02</v>
      </c>
      <c r="K128" s="24" t="str">
        <f t="shared" si="1"/>
        <v>  102  </v>
      </c>
      <c r="M128" s="620">
        <v>2009</v>
      </c>
      <c r="N128" s="620">
        <v>1</v>
      </c>
      <c r="O128" s="620">
        <v>1</v>
      </c>
      <c r="P128" s="620">
        <v>2009</v>
      </c>
      <c r="Q128" s="620">
        <v>12</v>
      </c>
      <c r="R128" s="620">
        <v>31</v>
      </c>
    </row>
    <row r="129" spans="1:18" ht="12.75" hidden="1">
      <c r="A129" s="15"/>
      <c r="B129" s="619"/>
      <c r="C129" s="30" t="s">
        <v>398</v>
      </c>
      <c r="D129" s="622"/>
      <c r="E129" s="621"/>
      <c r="F129" s="621" t="s">
        <v>399</v>
      </c>
      <c r="G129" s="621"/>
      <c r="H129" s="997"/>
      <c r="I129" s="997"/>
      <c r="J129" s="609">
        <v>0.02</v>
      </c>
      <c r="K129" s="24" t="str">
        <f t="shared" si="1"/>
        <v>  103  </v>
      </c>
      <c r="M129" s="620">
        <v>2009</v>
      </c>
      <c r="N129" s="620">
        <v>1</v>
      </c>
      <c r="O129" s="620">
        <v>1</v>
      </c>
      <c r="P129" s="620">
        <v>2009</v>
      </c>
      <c r="Q129" s="620">
        <v>12</v>
      </c>
      <c r="R129" s="620">
        <v>31</v>
      </c>
    </row>
    <row r="130" spans="1:18" ht="12.75" hidden="1">
      <c r="A130" s="15"/>
      <c r="B130" s="619"/>
      <c r="C130" s="30" t="s">
        <v>400</v>
      </c>
      <c r="D130" s="622"/>
      <c r="E130" s="621"/>
      <c r="F130" s="621" t="s">
        <v>401</v>
      </c>
      <c r="G130" s="621"/>
      <c r="H130" s="997"/>
      <c r="I130" s="997"/>
      <c r="J130" s="609">
        <v>0.02</v>
      </c>
      <c r="K130" s="24" t="str">
        <f t="shared" si="1"/>
        <v>  104  </v>
      </c>
      <c r="M130" s="620">
        <v>2009</v>
      </c>
      <c r="N130" s="620">
        <v>1</v>
      </c>
      <c r="O130" s="620">
        <v>1</v>
      </c>
      <c r="P130" s="620">
        <v>2009</v>
      </c>
      <c r="Q130" s="620">
        <v>12</v>
      </c>
      <c r="R130" s="620">
        <v>31</v>
      </c>
    </row>
    <row r="131" spans="1:18" ht="12.75" hidden="1">
      <c r="A131" s="15"/>
      <c r="B131" s="619"/>
      <c r="C131" s="30" t="s">
        <v>402</v>
      </c>
      <c r="D131" s="622"/>
      <c r="E131" s="621"/>
      <c r="F131" s="622" t="s">
        <v>403</v>
      </c>
      <c r="G131" s="621"/>
      <c r="H131" s="997"/>
      <c r="I131" s="997"/>
      <c r="J131" s="609">
        <v>0.02</v>
      </c>
      <c r="K131" s="24" t="str">
        <f t="shared" si="1"/>
        <v>  105  </v>
      </c>
      <c r="M131" s="620">
        <v>2009</v>
      </c>
      <c r="N131" s="620">
        <v>1</v>
      </c>
      <c r="O131" s="620">
        <v>1</v>
      </c>
      <c r="P131" s="620">
        <v>2009</v>
      </c>
      <c r="Q131" s="620">
        <v>12</v>
      </c>
      <c r="R131" s="620">
        <v>31</v>
      </c>
    </row>
    <row r="132" spans="1:18" ht="12.75" hidden="1">
      <c r="A132" s="15"/>
      <c r="B132" s="619"/>
      <c r="C132" s="30" t="s">
        <v>404</v>
      </c>
      <c r="D132" s="622"/>
      <c r="E132" s="621"/>
      <c r="F132" s="621" t="s">
        <v>405</v>
      </c>
      <c r="G132" s="621"/>
      <c r="H132" s="997"/>
      <c r="I132" s="997"/>
      <c r="J132" s="609">
        <v>0.02</v>
      </c>
      <c r="K132" s="24" t="str">
        <f t="shared" si="1"/>
        <v>  106  </v>
      </c>
      <c r="M132" s="620">
        <v>2009</v>
      </c>
      <c r="N132" s="620">
        <v>1</v>
      </c>
      <c r="O132" s="620">
        <v>1</v>
      </c>
      <c r="P132" s="620">
        <v>2009</v>
      </c>
      <c r="Q132" s="620">
        <v>12</v>
      </c>
      <c r="R132" s="620">
        <v>31</v>
      </c>
    </row>
    <row r="133" spans="1:18" ht="12.75" hidden="1">
      <c r="A133" s="15"/>
      <c r="B133" s="619"/>
      <c r="C133" s="30" t="s">
        <v>406</v>
      </c>
      <c r="D133" s="622"/>
      <c r="E133" s="621"/>
      <c r="F133" s="622" t="s">
        <v>407</v>
      </c>
      <c r="G133" s="621"/>
      <c r="H133" s="997"/>
      <c r="I133" s="997"/>
      <c r="J133" s="609">
        <v>0.02</v>
      </c>
      <c r="K133" s="24" t="str">
        <f t="shared" si="1"/>
        <v>  107  </v>
      </c>
      <c r="M133" s="620">
        <v>2009</v>
      </c>
      <c r="N133" s="620">
        <v>1</v>
      </c>
      <c r="O133" s="620">
        <v>1</v>
      </c>
      <c r="P133" s="620">
        <v>2009</v>
      </c>
      <c r="Q133" s="620">
        <v>12</v>
      </c>
      <c r="R133" s="620">
        <v>31</v>
      </c>
    </row>
    <row r="134" spans="1:18" ht="12.75" hidden="1">
      <c r="A134" s="15"/>
      <c r="B134" s="619"/>
      <c r="C134" s="30" t="s">
        <v>408</v>
      </c>
      <c r="D134" s="622"/>
      <c r="E134" s="621"/>
      <c r="F134" s="621" t="s">
        <v>409</v>
      </c>
      <c r="G134" s="621"/>
      <c r="H134" s="997"/>
      <c r="I134" s="997"/>
      <c r="J134" s="609">
        <v>0.02</v>
      </c>
      <c r="K134" s="24" t="str">
        <f t="shared" si="1"/>
        <v>  108  </v>
      </c>
      <c r="M134" s="620">
        <v>2009</v>
      </c>
      <c r="N134" s="620">
        <v>1</v>
      </c>
      <c r="O134" s="620">
        <v>1</v>
      </c>
      <c r="P134" s="620">
        <v>2009</v>
      </c>
      <c r="Q134" s="620">
        <v>12</v>
      </c>
      <c r="R134" s="620">
        <v>31</v>
      </c>
    </row>
    <row r="135" spans="1:18" ht="12.75" hidden="1">
      <c r="A135" s="15"/>
      <c r="B135" s="619"/>
      <c r="C135" s="30" t="s">
        <v>410</v>
      </c>
      <c r="D135" s="622"/>
      <c r="E135" s="621"/>
      <c r="F135" s="621" t="s">
        <v>411</v>
      </c>
      <c r="G135" s="621"/>
      <c r="H135" s="997"/>
      <c r="I135" s="997"/>
      <c r="J135" s="609">
        <v>0.02</v>
      </c>
      <c r="K135" s="24" t="str">
        <f t="shared" si="1"/>
        <v>  109  </v>
      </c>
      <c r="M135" s="620">
        <v>2009</v>
      </c>
      <c r="N135" s="620">
        <v>1</v>
      </c>
      <c r="O135" s="620">
        <v>1</v>
      </c>
      <c r="P135" s="620">
        <v>2009</v>
      </c>
      <c r="Q135" s="620">
        <v>12</v>
      </c>
      <c r="R135" s="620">
        <v>31</v>
      </c>
    </row>
    <row r="136" spans="1:18" ht="12.75" hidden="1">
      <c r="A136" s="15"/>
      <c r="B136" s="619"/>
      <c r="C136" s="30" t="s">
        <v>412</v>
      </c>
      <c r="D136" s="622"/>
      <c r="E136" s="621"/>
      <c r="F136" s="621" t="s">
        <v>413</v>
      </c>
      <c r="G136" s="621"/>
      <c r="H136" s="997"/>
      <c r="I136" s="997"/>
      <c r="J136" s="609">
        <v>0.02</v>
      </c>
      <c r="K136" s="24" t="str">
        <f t="shared" si="1"/>
        <v>  110  </v>
      </c>
      <c r="M136" s="620">
        <v>2009</v>
      </c>
      <c r="N136" s="620">
        <v>1</v>
      </c>
      <c r="O136" s="620">
        <v>1</v>
      </c>
      <c r="P136" s="620">
        <v>2009</v>
      </c>
      <c r="Q136" s="620">
        <v>12</v>
      </c>
      <c r="R136" s="620">
        <v>31</v>
      </c>
    </row>
    <row r="137" spans="1:18" ht="12.75" hidden="1">
      <c r="A137" s="15"/>
      <c r="B137" s="619"/>
      <c r="C137" s="30" t="s">
        <v>414</v>
      </c>
      <c r="D137" s="622"/>
      <c r="E137" s="621"/>
      <c r="F137" s="622" t="s">
        <v>415</v>
      </c>
      <c r="G137" s="621"/>
      <c r="H137" s="997"/>
      <c r="I137" s="997"/>
      <c r="J137" s="609">
        <v>0.02</v>
      </c>
      <c r="K137" s="24" t="str">
        <f t="shared" si="1"/>
        <v>  111  </v>
      </c>
      <c r="M137" s="620">
        <v>2009</v>
      </c>
      <c r="N137" s="620">
        <v>1</v>
      </c>
      <c r="O137" s="620">
        <v>1</v>
      </c>
      <c r="P137" s="620">
        <v>2009</v>
      </c>
      <c r="Q137" s="620">
        <v>12</v>
      </c>
      <c r="R137" s="620">
        <v>31</v>
      </c>
    </row>
    <row r="138" spans="1:18" ht="12.75" hidden="1">
      <c r="A138" s="15"/>
      <c r="B138" s="619"/>
      <c r="C138" s="30" t="s">
        <v>416</v>
      </c>
      <c r="D138" s="622"/>
      <c r="E138" s="621"/>
      <c r="F138" s="621" t="s">
        <v>417</v>
      </c>
      <c r="G138" s="621"/>
      <c r="H138" s="997"/>
      <c r="I138" s="997"/>
      <c r="J138" s="609">
        <v>0.02</v>
      </c>
      <c r="K138" s="24" t="str">
        <f t="shared" si="1"/>
        <v>  112  </v>
      </c>
      <c r="M138" s="620">
        <v>2009</v>
      </c>
      <c r="N138" s="620">
        <v>1</v>
      </c>
      <c r="O138" s="620">
        <v>1</v>
      </c>
      <c r="P138" s="620">
        <v>2009</v>
      </c>
      <c r="Q138" s="620">
        <v>12</v>
      </c>
      <c r="R138" s="620">
        <v>31</v>
      </c>
    </row>
    <row r="139" spans="1:18" ht="12.75" hidden="1">
      <c r="A139" s="15"/>
      <c r="B139" s="619"/>
      <c r="C139" s="30" t="s">
        <v>418</v>
      </c>
      <c r="D139" s="622"/>
      <c r="E139" s="621"/>
      <c r="F139" s="621" t="s">
        <v>419</v>
      </c>
      <c r="G139" s="621"/>
      <c r="H139" s="997"/>
      <c r="I139" s="997"/>
      <c r="J139" s="609">
        <v>0.02</v>
      </c>
      <c r="K139" s="24" t="str">
        <f t="shared" si="1"/>
        <v>  113  </v>
      </c>
      <c r="M139" s="620">
        <v>2009</v>
      </c>
      <c r="N139" s="620">
        <v>1</v>
      </c>
      <c r="O139" s="620">
        <v>1</v>
      </c>
      <c r="P139" s="620">
        <v>2009</v>
      </c>
      <c r="Q139" s="620">
        <v>12</v>
      </c>
      <c r="R139" s="620">
        <v>31</v>
      </c>
    </row>
    <row r="140" spans="1:18" ht="12.75" hidden="1">
      <c r="A140" s="15"/>
      <c r="B140" s="619"/>
      <c r="C140" s="30" t="s">
        <v>420</v>
      </c>
      <c r="D140" s="622"/>
      <c r="E140" s="621"/>
      <c r="F140" s="621" t="s">
        <v>421</v>
      </c>
      <c r="G140" s="621"/>
      <c r="H140" s="997"/>
      <c r="I140" s="997"/>
      <c r="J140" s="609">
        <v>0.02</v>
      </c>
      <c r="K140" s="24" t="str">
        <f t="shared" si="1"/>
        <v>  114  </v>
      </c>
      <c r="M140" s="620">
        <v>2009</v>
      </c>
      <c r="N140" s="620">
        <v>1</v>
      </c>
      <c r="O140" s="620">
        <v>1</v>
      </c>
      <c r="P140" s="620">
        <v>2009</v>
      </c>
      <c r="Q140" s="620">
        <v>12</v>
      </c>
      <c r="R140" s="620">
        <v>31</v>
      </c>
    </row>
    <row r="141" spans="1:18" ht="12.75" hidden="1">
      <c r="A141" s="15"/>
      <c r="B141" s="619"/>
      <c r="C141" s="30" t="s">
        <v>422</v>
      </c>
      <c r="D141" s="622"/>
      <c r="E141" s="621"/>
      <c r="F141" s="622" t="s">
        <v>423</v>
      </c>
      <c r="G141" s="621"/>
      <c r="H141" s="997"/>
      <c r="I141" s="997"/>
      <c r="J141" s="609">
        <v>0.02</v>
      </c>
      <c r="K141" s="24" t="str">
        <f t="shared" si="1"/>
        <v>  115  </v>
      </c>
      <c r="M141" s="620">
        <v>2009</v>
      </c>
      <c r="N141" s="620">
        <v>1</v>
      </c>
      <c r="O141" s="620">
        <v>1</v>
      </c>
      <c r="P141" s="620">
        <v>2009</v>
      </c>
      <c r="Q141" s="620">
        <v>12</v>
      </c>
      <c r="R141" s="620">
        <v>31</v>
      </c>
    </row>
    <row r="142" spans="1:18" ht="12.75" hidden="1">
      <c r="A142" s="15"/>
      <c r="B142" s="619"/>
      <c r="C142" s="30" t="s">
        <v>424</v>
      </c>
      <c r="D142" s="622"/>
      <c r="E142" s="621"/>
      <c r="F142" s="621" t="s">
        <v>425</v>
      </c>
      <c r="G142" s="621"/>
      <c r="H142" s="997"/>
      <c r="I142" s="997"/>
      <c r="J142" s="609">
        <v>0.02</v>
      </c>
      <c r="K142" s="24" t="str">
        <f t="shared" si="1"/>
        <v>  116  </v>
      </c>
      <c r="M142" s="620">
        <v>2009</v>
      </c>
      <c r="N142" s="620">
        <v>1</v>
      </c>
      <c r="O142" s="620">
        <v>1</v>
      </c>
      <c r="P142" s="620">
        <v>2009</v>
      </c>
      <c r="Q142" s="620">
        <v>12</v>
      </c>
      <c r="R142" s="620">
        <v>31</v>
      </c>
    </row>
    <row r="143" spans="1:18" ht="12.75" hidden="1">
      <c r="A143" s="15"/>
      <c r="B143" s="619"/>
      <c r="C143" s="30" t="s">
        <v>426</v>
      </c>
      <c r="D143" s="622"/>
      <c r="E143" s="621"/>
      <c r="F143" s="621" t="s">
        <v>427</v>
      </c>
      <c r="G143" s="621"/>
      <c r="H143" s="997"/>
      <c r="I143" s="997"/>
      <c r="J143" s="609">
        <v>0.02</v>
      </c>
      <c r="K143" s="24" t="str">
        <f t="shared" si="1"/>
        <v>  117  </v>
      </c>
      <c r="M143" s="620">
        <v>2009</v>
      </c>
      <c r="N143" s="620">
        <v>1</v>
      </c>
      <c r="O143" s="620">
        <v>1</v>
      </c>
      <c r="P143" s="620">
        <v>2009</v>
      </c>
      <c r="Q143" s="620">
        <v>12</v>
      </c>
      <c r="R143" s="620">
        <v>31</v>
      </c>
    </row>
    <row r="144" spans="1:18" ht="12.75" hidden="1">
      <c r="A144" s="15"/>
      <c r="B144" s="619"/>
      <c r="C144" s="30" t="s">
        <v>428</v>
      </c>
      <c r="D144" s="622"/>
      <c r="E144" s="621"/>
      <c r="F144" s="621" t="s">
        <v>429</v>
      </c>
      <c r="G144" s="621"/>
      <c r="H144" s="997"/>
      <c r="I144" s="997"/>
      <c r="J144" s="609">
        <v>0.02</v>
      </c>
      <c r="K144" s="24" t="str">
        <f t="shared" si="1"/>
        <v>  118  </v>
      </c>
      <c r="M144" s="620">
        <v>2009</v>
      </c>
      <c r="N144" s="620">
        <v>1</v>
      </c>
      <c r="O144" s="620">
        <v>1</v>
      </c>
      <c r="P144" s="620">
        <v>2009</v>
      </c>
      <c r="Q144" s="620">
        <v>12</v>
      </c>
      <c r="R144" s="620">
        <v>31</v>
      </c>
    </row>
    <row r="145" spans="1:18" ht="12.75" hidden="1">
      <c r="A145" s="15"/>
      <c r="B145" s="619"/>
      <c r="C145" s="30" t="s">
        <v>430</v>
      </c>
      <c r="D145" s="622"/>
      <c r="E145" s="621"/>
      <c r="F145" s="622" t="s">
        <v>431</v>
      </c>
      <c r="G145" s="621"/>
      <c r="H145" s="997"/>
      <c r="I145" s="997"/>
      <c r="J145" s="609">
        <v>0.02</v>
      </c>
      <c r="K145" s="24" t="str">
        <f t="shared" si="1"/>
        <v>  119  </v>
      </c>
      <c r="M145" s="620">
        <v>2009</v>
      </c>
      <c r="N145" s="620">
        <v>1</v>
      </c>
      <c r="O145" s="620">
        <v>1</v>
      </c>
      <c r="P145" s="620">
        <v>2009</v>
      </c>
      <c r="Q145" s="620">
        <v>12</v>
      </c>
      <c r="R145" s="620">
        <v>31</v>
      </c>
    </row>
    <row r="146" spans="1:18" ht="12.75" hidden="1">
      <c r="A146" s="15"/>
      <c r="B146" s="619"/>
      <c r="C146" s="30" t="s">
        <v>432</v>
      </c>
      <c r="D146" s="622"/>
      <c r="E146" s="621"/>
      <c r="F146" s="621" t="s">
        <v>433</v>
      </c>
      <c r="G146" s="621"/>
      <c r="H146" s="997"/>
      <c r="I146" s="997"/>
      <c r="J146" s="609">
        <v>0.02</v>
      </c>
      <c r="K146" s="24" t="str">
        <f t="shared" si="1"/>
        <v>  120  </v>
      </c>
      <c r="M146" s="620">
        <v>2009</v>
      </c>
      <c r="N146" s="620">
        <v>1</v>
      </c>
      <c r="O146" s="620">
        <v>1</v>
      </c>
      <c r="P146" s="620">
        <v>2009</v>
      </c>
      <c r="Q146" s="620">
        <v>12</v>
      </c>
      <c r="R146" s="620">
        <v>31</v>
      </c>
    </row>
    <row r="147" spans="1:10" ht="15.75" customHeight="1" hidden="1">
      <c r="A147" s="998" t="s">
        <v>434</v>
      </c>
      <c r="B147" s="998"/>
      <c r="C147" s="998"/>
      <c r="D147" s="998"/>
      <c r="E147" s="998"/>
      <c r="F147" s="998"/>
      <c r="G147" s="998"/>
      <c r="H147" s="998"/>
      <c r="I147" s="998"/>
      <c r="J147" s="998"/>
    </row>
    <row r="148" spans="1:10" ht="12.75" customHeight="1" hidden="1">
      <c r="A148" s="998"/>
      <c r="B148" s="998"/>
      <c r="C148" s="998"/>
      <c r="D148" s="998"/>
      <c r="E148" s="998"/>
      <c r="F148" s="998"/>
      <c r="G148" s="998"/>
      <c r="H148" s="998"/>
      <c r="I148" s="998"/>
      <c r="J148" s="998"/>
    </row>
    <row r="149" spans="1:10" ht="12.75" customHeight="1" hidden="1">
      <c r="A149" s="999">
        <f>IF((ABS(B26)+ABS(B27)+ABS(B28)+ABS(B29)+ABS(B30)+ABS(B31)+ABS(B32)+ABS(B33)+ABS(B34)+ABS(B35)+ABS(B36)+ABS(B37)+ABS(B38)+ABS(B39)+ABS(B40)+ABS(B41)+ABS(B42)+ABS(B43)+ABS(B44)+ABS(B45)+ABS(B46))&gt;1,"ÉRVÉNYTELEN PARAMÉTEREZÉS","")</f>
      </c>
      <c r="B149" s="999"/>
      <c r="C149" s="999"/>
      <c r="D149" s="999"/>
      <c r="E149" s="999"/>
      <c r="F149" s="999"/>
      <c r="G149" s="999"/>
      <c r="H149" s="999"/>
      <c r="I149" s="999"/>
      <c r="J149" s="999"/>
    </row>
    <row r="150" spans="1:10" ht="12.75" customHeight="1" hidden="1">
      <c r="A150" s="999"/>
      <c r="B150" s="999"/>
      <c r="C150" s="999"/>
      <c r="D150" s="999"/>
      <c r="E150" s="999"/>
      <c r="F150" s="999"/>
      <c r="G150" s="999"/>
      <c r="H150" s="999"/>
      <c r="I150" s="999"/>
      <c r="J150" s="999"/>
    </row>
    <row r="151" spans="1:12" ht="12.75" hidden="1">
      <c r="A151" s="15"/>
      <c r="B151" s="1000" t="s">
        <v>435</v>
      </c>
      <c r="C151" s="1000"/>
      <c r="D151" s="623">
        <v>2010</v>
      </c>
      <c r="E151" s="624"/>
      <c r="F151" s="625">
        <v>5</v>
      </c>
      <c r="G151" s="624"/>
      <c r="H151" s="623">
        <v>31</v>
      </c>
      <c r="I151" s="32"/>
      <c r="J151" s="32"/>
      <c r="L151" s="33">
        <f>'1. oldal'!AL24</f>
        <v>0</v>
      </c>
    </row>
    <row r="152" spans="1:10" ht="12.75" hidden="1">
      <c r="A152" s="15"/>
      <c r="B152" s="15"/>
      <c r="C152" s="980"/>
      <c r="D152" s="980"/>
      <c r="E152" s="980"/>
      <c r="F152" s="980"/>
      <c r="G152" s="980"/>
      <c r="H152" s="980"/>
      <c r="I152" s="980"/>
      <c r="J152" s="980"/>
    </row>
    <row r="153" spans="1:10" ht="21.75" customHeight="1" hidden="1">
      <c r="A153" s="15"/>
      <c r="B153" s="1001" t="s">
        <v>436</v>
      </c>
      <c r="C153" s="1001"/>
      <c r="D153" s="1001"/>
      <c r="E153" s="1001"/>
      <c r="F153" s="1001"/>
      <c r="G153" s="1001"/>
      <c r="H153" s="1001"/>
      <c r="I153" s="1001"/>
      <c r="J153" s="1001"/>
    </row>
    <row r="154" spans="1:10" ht="12.75" hidden="1">
      <c r="A154" s="15"/>
      <c r="B154" s="15"/>
      <c r="C154" s="980"/>
      <c r="D154" s="980"/>
      <c r="E154" s="980"/>
      <c r="F154" s="980"/>
      <c r="G154" s="980"/>
      <c r="H154" s="980"/>
      <c r="I154" s="980"/>
      <c r="J154" s="980"/>
    </row>
    <row r="155" spans="1:18" ht="18" hidden="1">
      <c r="A155" s="15"/>
      <c r="B155" s="1000" t="s">
        <v>437</v>
      </c>
      <c r="C155" s="1000"/>
      <c r="D155" s="34">
        <v>1</v>
      </c>
      <c r="F155" s="35"/>
      <c r="G155" s="35"/>
      <c r="H155" s="35"/>
      <c r="I155" s="35"/>
      <c r="J155" s="35"/>
      <c r="K155" s="36" t="e">
        <f>VLOOKUP(1,B26:K46,20)</f>
        <v>#REF!</v>
      </c>
      <c r="L155" s="37"/>
      <c r="M155" s="37"/>
      <c r="N155" s="37"/>
      <c r="O155" s="37"/>
      <c r="P155" s="37"/>
      <c r="Q155" s="37"/>
      <c r="R155" s="37"/>
    </row>
    <row r="156" spans="1:11" ht="18" hidden="1">
      <c r="A156" s="15"/>
      <c r="B156" s="1000" t="s">
        <v>438</v>
      </c>
      <c r="C156" s="1000"/>
      <c r="D156" s="34"/>
      <c r="F156" s="35"/>
      <c r="G156" s="35"/>
      <c r="H156" s="35"/>
      <c r="I156" s="35"/>
      <c r="J156" s="35"/>
      <c r="K156" s="36" t="e">
        <f>VLOOKUP(1,B26:K46,21)</f>
        <v>#REF!</v>
      </c>
    </row>
    <row r="157" spans="1:11" ht="18" hidden="1">
      <c r="A157" s="15"/>
      <c r="B157" s="1000" t="s">
        <v>439</v>
      </c>
      <c r="C157" s="1000"/>
      <c r="D157" s="34"/>
      <c r="F157" s="35"/>
      <c r="G157" s="35"/>
      <c r="H157" s="35"/>
      <c r="I157" s="35"/>
      <c r="J157" s="35"/>
      <c r="K157" s="36" t="e">
        <f>VLOOKUP(1,B26:K147,24)</f>
        <v>#REF!</v>
      </c>
    </row>
    <row r="158" spans="1:10" ht="18" hidden="1">
      <c r="A158" s="15"/>
      <c r="B158" s="1002">
        <f>IF(ABS(D155)+ABS(D156)+ABS(D157)&gt;1,"ÉRVÉNYTELEN PARAMÉTER !!","")</f>
      </c>
      <c r="C158" s="1002"/>
      <c r="D158" s="39"/>
      <c r="F158" s="35"/>
      <c r="G158" s="35"/>
      <c r="H158" s="35"/>
      <c r="I158" s="35"/>
      <c r="J158" s="35"/>
    </row>
    <row r="159" spans="1:10" ht="12.75" hidden="1">
      <c r="A159" s="15"/>
      <c r="B159" s="15"/>
      <c r="C159" s="15"/>
      <c r="D159" s="15"/>
      <c r="F159" s="15"/>
      <c r="G159" s="15"/>
      <c r="H159" s="40"/>
      <c r="I159" s="40"/>
      <c r="J159" s="40"/>
    </row>
    <row r="160" spans="1:10" ht="30.75" customHeight="1" hidden="1">
      <c r="A160" s="41" t="s">
        <v>440</v>
      </c>
      <c r="B160" s="1003" t="s">
        <v>441</v>
      </c>
      <c r="C160" s="1003"/>
      <c r="D160" s="626"/>
      <c r="F160" s="23"/>
      <c r="G160" s="15"/>
      <c r="H160" s="42"/>
      <c r="I160" s="43" t="s">
        <v>442</v>
      </c>
      <c r="J160" s="42"/>
    </row>
    <row r="161" spans="1:10" ht="15.75" customHeight="1" hidden="1">
      <c r="A161" s="44" t="s">
        <v>443</v>
      </c>
      <c r="B161" s="1004" t="s">
        <v>444</v>
      </c>
      <c r="C161" s="1004"/>
      <c r="D161" s="626"/>
      <c r="F161" s="23"/>
      <c r="G161" s="15"/>
      <c r="H161" s="45" t="s">
        <v>445</v>
      </c>
      <c r="I161" s="42">
        <v>88</v>
      </c>
      <c r="J161" s="42" t="s">
        <v>446</v>
      </c>
    </row>
    <row r="162" spans="1:10" ht="15.75" customHeight="1" hidden="1">
      <c r="A162" s="44" t="s">
        <v>447</v>
      </c>
      <c r="B162" s="1004" t="s">
        <v>448</v>
      </c>
      <c r="C162" s="1004"/>
      <c r="D162" s="626"/>
      <c r="F162" s="1004" t="s">
        <v>449</v>
      </c>
      <c r="G162" s="1004"/>
      <c r="H162" s="626"/>
      <c r="I162" s="42">
        <v>88</v>
      </c>
      <c r="J162" s="42" t="s">
        <v>446</v>
      </c>
    </row>
    <row r="163" spans="1:10" ht="15.75" customHeight="1" hidden="1">
      <c r="A163" s="44" t="s">
        <v>450</v>
      </c>
      <c r="B163" s="1000" t="s">
        <v>451</v>
      </c>
      <c r="C163" s="1000"/>
      <c r="D163" s="626"/>
      <c r="F163" s="15"/>
      <c r="G163" s="15"/>
      <c r="H163" s="40"/>
      <c r="I163" s="40"/>
      <c r="J163" s="40"/>
    </row>
    <row r="164" spans="1:10" ht="15.75" customHeight="1" hidden="1">
      <c r="A164" s="44" t="s">
        <v>452</v>
      </c>
      <c r="B164" s="46" t="s">
        <v>453</v>
      </c>
      <c r="C164" s="47"/>
      <c r="D164" s="626"/>
      <c r="F164" s="15"/>
      <c r="G164" s="15"/>
      <c r="H164" s="15"/>
      <c r="I164" s="15"/>
      <c r="J164" s="15"/>
    </row>
    <row r="165" spans="1:10" ht="12.75" hidden="1">
      <c r="A165" s="28"/>
      <c r="B165" s="15"/>
      <c r="C165" s="15"/>
      <c r="D165" s="15"/>
      <c r="F165" s="15"/>
      <c r="G165" s="15"/>
      <c r="H165" s="15"/>
      <c r="I165" s="15"/>
      <c r="J165" s="15"/>
    </row>
    <row r="166" spans="1:10" ht="12.75" hidden="1">
      <c r="A166" s="28"/>
      <c r="B166" s="15"/>
      <c r="C166" s="15"/>
      <c r="D166" s="15"/>
      <c r="F166" s="15"/>
      <c r="G166" s="15"/>
      <c r="H166" s="15"/>
      <c r="I166" s="15"/>
      <c r="J166" s="15"/>
    </row>
    <row r="167" spans="1:10" ht="15.75" hidden="1">
      <c r="A167" s="44" t="s">
        <v>208</v>
      </c>
      <c r="B167" s="1004" t="s">
        <v>454</v>
      </c>
      <c r="C167" s="1004"/>
      <c r="D167" s="626"/>
      <c r="F167" s="15"/>
      <c r="G167" s="15"/>
      <c r="H167" s="15"/>
      <c r="I167" s="15"/>
      <c r="J167" s="15"/>
    </row>
    <row r="168" spans="1:10" ht="15.75" hidden="1">
      <c r="A168" s="44"/>
      <c r="B168" s="1004" t="s">
        <v>455</v>
      </c>
      <c r="C168" s="1004"/>
      <c r="D168" s="626"/>
      <c r="F168" s="15"/>
      <c r="G168" s="15"/>
      <c r="H168" s="15"/>
      <c r="I168" s="15"/>
      <c r="J168" s="15"/>
    </row>
    <row r="169" spans="1:10" ht="15.75" hidden="1">
      <c r="A169" s="44"/>
      <c r="B169" s="1004" t="s">
        <v>456</v>
      </c>
      <c r="C169" s="1004"/>
      <c r="D169" s="626"/>
      <c r="F169" s="15"/>
      <c r="G169" s="15"/>
      <c r="H169" s="15"/>
      <c r="I169" s="15"/>
      <c r="J169" s="15"/>
    </row>
    <row r="170" spans="1:10" ht="15.75" hidden="1">
      <c r="A170" s="44"/>
      <c r="B170" s="1004" t="s">
        <v>457</v>
      </c>
      <c r="C170" s="1004"/>
      <c r="D170" s="626"/>
      <c r="F170" s="15"/>
      <c r="G170" s="15"/>
      <c r="H170" s="15"/>
      <c r="I170" s="15"/>
      <c r="J170" s="15"/>
    </row>
    <row r="171" spans="1:10" ht="12.75" hidden="1">
      <c r="A171" s="15"/>
      <c r="B171" s="15"/>
      <c r="C171" s="15"/>
      <c r="D171" s="15"/>
      <c r="F171" s="15"/>
      <c r="G171" s="15"/>
      <c r="H171" s="15"/>
      <c r="I171" s="15"/>
      <c r="J171" s="15"/>
    </row>
    <row r="172" spans="1:10" ht="12.75" hidden="1">
      <c r="A172" s="15"/>
      <c r="B172" s="15"/>
      <c r="C172" s="15"/>
      <c r="D172" s="15"/>
      <c r="F172" s="15"/>
      <c r="G172" s="15"/>
      <c r="H172" s="15"/>
      <c r="I172" s="15"/>
      <c r="J172" s="15"/>
    </row>
    <row r="173" spans="1:10" ht="12.75" hidden="1">
      <c r="A173" s="15"/>
      <c r="B173" s="15"/>
      <c r="C173" s="15"/>
      <c r="D173" s="15"/>
      <c r="F173" s="15"/>
      <c r="G173" s="15"/>
      <c r="H173" s="15"/>
      <c r="I173" s="15"/>
      <c r="J173" s="15"/>
    </row>
    <row r="174" spans="1:10" ht="15.75" hidden="1">
      <c r="A174" s="15"/>
      <c r="B174" s="1004" t="s">
        <v>458</v>
      </c>
      <c r="C174" s="1004"/>
      <c r="D174" s="626" t="s">
        <v>459</v>
      </c>
      <c r="F174" s="15" t="s">
        <v>460</v>
      </c>
      <c r="G174" s="15"/>
      <c r="H174" s="15"/>
      <c r="I174" s="15"/>
      <c r="J174" s="15"/>
    </row>
    <row r="175" spans="1:10" ht="15.75" hidden="1">
      <c r="A175" s="15"/>
      <c r="B175" s="15"/>
      <c r="C175" s="15"/>
      <c r="D175" s="626"/>
      <c r="F175" s="15" t="s">
        <v>461</v>
      </c>
      <c r="G175" s="15"/>
      <c r="H175" s="15"/>
      <c r="I175" s="15"/>
      <c r="J175" s="15"/>
    </row>
    <row r="176" spans="1:10" ht="12.75" hidden="1">
      <c r="A176" s="15"/>
      <c r="B176" s="15"/>
      <c r="C176" s="15"/>
      <c r="D176" s="15"/>
      <c r="F176" s="15"/>
      <c r="G176" s="15"/>
      <c r="H176" s="15"/>
      <c r="I176" s="15"/>
      <c r="J176" s="15"/>
    </row>
    <row r="177" spans="1:10" ht="12.75" hidden="1">
      <c r="A177" s="15"/>
      <c r="B177" s="15"/>
      <c r="C177" s="15"/>
      <c r="D177" s="15"/>
      <c r="F177" s="15"/>
      <c r="G177" s="15"/>
      <c r="H177" s="15"/>
      <c r="I177" s="15"/>
      <c r="J177" s="15"/>
    </row>
    <row r="178" spans="1:10" ht="12.75" hidden="1">
      <c r="A178" s="15"/>
      <c r="B178" s="15"/>
      <c r="C178" s="15"/>
      <c r="D178" s="15"/>
      <c r="F178" s="15"/>
      <c r="G178" s="15"/>
      <c r="H178" s="15"/>
      <c r="I178" s="15"/>
      <c r="J178" s="15"/>
    </row>
    <row r="179" spans="1:10" ht="12.75" hidden="1">
      <c r="A179" s="15"/>
      <c r="B179" s="15"/>
      <c r="C179" s="15"/>
      <c r="D179" s="15"/>
      <c r="F179" s="15"/>
      <c r="G179" s="15"/>
      <c r="H179" s="15"/>
      <c r="I179" s="15"/>
      <c r="J179" s="15"/>
    </row>
    <row r="180" spans="1:10" ht="12.75" hidden="1">
      <c r="A180" s="15"/>
      <c r="B180" s="15"/>
      <c r="C180" s="15"/>
      <c r="D180" s="15"/>
      <c r="F180" s="15"/>
      <c r="G180" s="15"/>
      <c r="H180" s="15"/>
      <c r="I180" s="15"/>
      <c r="J180" s="15"/>
    </row>
    <row r="181" spans="1:10" ht="12.75" hidden="1">
      <c r="A181" s="15"/>
      <c r="B181" s="15"/>
      <c r="C181" s="15"/>
      <c r="D181" s="15"/>
      <c r="F181" s="15"/>
      <c r="G181" s="15"/>
      <c r="H181" s="15"/>
      <c r="I181" s="15"/>
      <c r="J181" s="15"/>
    </row>
    <row r="182" spans="1:18" ht="12.75" hidden="1">
      <c r="A182" s="15"/>
      <c r="B182" s="15">
        <v>1</v>
      </c>
      <c r="C182" s="15"/>
      <c r="D182" s="15"/>
      <c r="F182" s="15">
        <f>VLOOKUP($B182,$B26:$R146,1)</f>
        <v>1</v>
      </c>
      <c r="G182" s="15">
        <f>VLOOKUP($B182,$D26:$R146,1)</f>
        <v>0</v>
      </c>
      <c r="H182" s="15">
        <f>VLOOKUP($B182,$B26:$R146,3)</f>
        <v>0</v>
      </c>
      <c r="I182" s="15" t="str">
        <f>VLOOKUP($B182,$B26:$R146,4)</f>
        <v> </v>
      </c>
      <c r="J182" s="15" t="str">
        <f>VLOOKUP($B182,$B26:$R146,5)</f>
        <v>Veresegyház Város</v>
      </c>
      <c r="K182" s="15" t="str">
        <f>VLOOKUP($B182,$D26:$R146,3)</f>
        <v>Veresegyház Város</v>
      </c>
      <c r="L182" s="48">
        <f>VLOOKUP($B182,$B26:$R146,7)</f>
        <v>1.4</v>
      </c>
      <c r="M182" s="37">
        <f>VLOOKUP($B182,$B26:$R146,12)</f>
        <v>2009</v>
      </c>
      <c r="N182" s="15">
        <f>VLOOKUP($B182,$B26:$R146,13)</f>
        <v>2</v>
      </c>
      <c r="O182" s="15">
        <f>VLOOKUP($B182,$B26:$R146,14)</f>
        <v>12</v>
      </c>
      <c r="P182" s="15">
        <f>VLOOKUP($B182,$B26:$R146,15)</f>
        <v>2009</v>
      </c>
      <c r="Q182" s="15">
        <f>VLOOKUP($B182,$B26:$R146,16)</f>
        <v>12</v>
      </c>
      <c r="R182" s="15">
        <f>VLOOKUP($B182,$B26:$R146,17)</f>
        <v>31</v>
      </c>
    </row>
    <row r="183" spans="1:10" ht="12.75" hidden="1">
      <c r="A183" s="15"/>
      <c r="B183" s="15"/>
      <c r="C183" s="15"/>
      <c r="D183" s="15"/>
      <c r="F183" s="15"/>
      <c r="G183" s="15"/>
      <c r="H183" s="15"/>
      <c r="I183" s="15"/>
      <c r="J183" s="15"/>
    </row>
    <row r="184" spans="1:10" ht="12.75" hidden="1">
      <c r="A184" s="15"/>
      <c r="B184" s="15"/>
      <c r="C184" s="15"/>
      <c r="D184" s="15"/>
      <c r="F184" s="15"/>
      <c r="G184" s="15"/>
      <c r="H184" s="15"/>
      <c r="I184" s="15"/>
      <c r="J184" s="15"/>
    </row>
    <row r="185" spans="1:10" ht="12.75" hidden="1">
      <c r="A185" s="15"/>
      <c r="B185" s="15"/>
      <c r="C185" s="15"/>
      <c r="D185" s="15"/>
      <c r="F185" s="15"/>
      <c r="G185" s="15"/>
      <c r="H185" s="15"/>
      <c r="I185" s="15"/>
      <c r="J185" s="15"/>
    </row>
    <row r="186" spans="1:10" ht="12.75" hidden="1">
      <c r="A186" s="15"/>
      <c r="B186" s="15"/>
      <c r="C186" s="15"/>
      <c r="D186" s="15"/>
      <c r="F186" s="15"/>
      <c r="G186" s="15"/>
      <c r="H186" s="15"/>
      <c r="I186" s="15"/>
      <c r="J186" s="15"/>
    </row>
    <row r="187" spans="1:10" ht="12.75" hidden="1">
      <c r="A187" s="15"/>
      <c r="B187" s="15"/>
      <c r="C187" s="15"/>
      <c r="D187" s="15"/>
      <c r="F187" s="15"/>
      <c r="G187" s="15"/>
      <c r="H187" s="15"/>
      <c r="I187" s="15"/>
      <c r="J187" s="15"/>
    </row>
    <row r="188" spans="1:10" ht="12.75" hidden="1">
      <c r="A188" s="15"/>
      <c r="B188" s="15"/>
      <c r="C188" s="15"/>
      <c r="D188" s="15"/>
      <c r="F188" s="15"/>
      <c r="G188" s="15"/>
      <c r="H188" s="15"/>
      <c r="I188" s="15"/>
      <c r="J188" s="15"/>
    </row>
    <row r="189" spans="1:10" ht="12.75" hidden="1">
      <c r="A189" s="15"/>
      <c r="B189" s="15"/>
      <c r="C189" s="15"/>
      <c r="D189" s="15"/>
      <c r="F189" s="15"/>
      <c r="G189" s="15"/>
      <c r="H189" s="15"/>
      <c r="I189" s="15"/>
      <c r="J189" s="15"/>
    </row>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spans="10:13" ht="12.75">
      <c r="J482" s="628">
        <v>0.02</v>
      </c>
      <c r="M482" s="15">
        <v>2011</v>
      </c>
    </row>
  </sheetData>
  <sheetProtection password="C1DD" sheet="1" objects="1" scenarios="1"/>
  <mergeCells count="177">
    <mergeCell ref="B163:C163"/>
    <mergeCell ref="B167:C167"/>
    <mergeCell ref="B168:C168"/>
    <mergeCell ref="B169:C169"/>
    <mergeCell ref="B170:C170"/>
    <mergeCell ref="B174:C174"/>
    <mergeCell ref="B157:C157"/>
    <mergeCell ref="B158:C158"/>
    <mergeCell ref="B160:C160"/>
    <mergeCell ref="B161:C161"/>
    <mergeCell ref="B162:C162"/>
    <mergeCell ref="F162:G162"/>
    <mergeCell ref="B151:C151"/>
    <mergeCell ref="C152:J152"/>
    <mergeCell ref="B153:J153"/>
    <mergeCell ref="C154:J154"/>
    <mergeCell ref="B155:C155"/>
    <mergeCell ref="B156:C156"/>
    <mergeCell ref="H143:I143"/>
    <mergeCell ref="H144:I144"/>
    <mergeCell ref="H145:I145"/>
    <mergeCell ref="H146:I146"/>
    <mergeCell ref="A147:J148"/>
    <mergeCell ref="A149:J150"/>
    <mergeCell ref="H137:I137"/>
    <mergeCell ref="H138:I138"/>
    <mergeCell ref="H139:I139"/>
    <mergeCell ref="H140:I140"/>
    <mergeCell ref="H141:I141"/>
    <mergeCell ref="H142:I142"/>
    <mergeCell ref="H131:I131"/>
    <mergeCell ref="H132:I132"/>
    <mergeCell ref="H133:I133"/>
    <mergeCell ref="H134:I134"/>
    <mergeCell ref="H135:I135"/>
    <mergeCell ref="H136:I136"/>
    <mergeCell ref="H125:I125"/>
    <mergeCell ref="H126:I126"/>
    <mergeCell ref="H127:I127"/>
    <mergeCell ref="H128:I128"/>
    <mergeCell ref="H129:I129"/>
    <mergeCell ref="H130:I130"/>
    <mergeCell ref="H119:I119"/>
    <mergeCell ref="H120:I120"/>
    <mergeCell ref="H121:I121"/>
    <mergeCell ref="H122:I122"/>
    <mergeCell ref="H123:I123"/>
    <mergeCell ref="H124:I124"/>
    <mergeCell ref="H113:I113"/>
    <mergeCell ref="H114:I114"/>
    <mergeCell ref="H115:I115"/>
    <mergeCell ref="H116:I116"/>
    <mergeCell ref="H117:I117"/>
    <mergeCell ref="H118:I118"/>
    <mergeCell ref="H107:I107"/>
    <mergeCell ref="H108:I108"/>
    <mergeCell ref="H109:I109"/>
    <mergeCell ref="H110:I110"/>
    <mergeCell ref="H111:I111"/>
    <mergeCell ref="H112:I112"/>
    <mergeCell ref="H101:I101"/>
    <mergeCell ref="H102:I102"/>
    <mergeCell ref="H103:I103"/>
    <mergeCell ref="H104:I104"/>
    <mergeCell ref="H105:I105"/>
    <mergeCell ref="H106:I106"/>
    <mergeCell ref="H95:I95"/>
    <mergeCell ref="H96:I96"/>
    <mergeCell ref="H97:I97"/>
    <mergeCell ref="H98:I98"/>
    <mergeCell ref="H99:I99"/>
    <mergeCell ref="H100:I100"/>
    <mergeCell ref="H89:I89"/>
    <mergeCell ref="H90:I90"/>
    <mergeCell ref="H91:I91"/>
    <mergeCell ref="H92:I92"/>
    <mergeCell ref="H93:I93"/>
    <mergeCell ref="H94:I94"/>
    <mergeCell ref="H83:I83"/>
    <mergeCell ref="H84:I84"/>
    <mergeCell ref="H85:I85"/>
    <mergeCell ref="H86:I86"/>
    <mergeCell ref="H87:I87"/>
    <mergeCell ref="H88:I88"/>
    <mergeCell ref="H77:I77"/>
    <mergeCell ref="H78:I78"/>
    <mergeCell ref="H79:I79"/>
    <mergeCell ref="H80:I80"/>
    <mergeCell ref="H81:I81"/>
    <mergeCell ref="H82:I82"/>
    <mergeCell ref="H71:I71"/>
    <mergeCell ref="H72:I72"/>
    <mergeCell ref="H73:I73"/>
    <mergeCell ref="H74:I74"/>
    <mergeCell ref="H75:I75"/>
    <mergeCell ref="H76:I76"/>
    <mergeCell ref="H65:I65"/>
    <mergeCell ref="H66:I66"/>
    <mergeCell ref="H67:I67"/>
    <mergeCell ref="H68:I68"/>
    <mergeCell ref="H69:I69"/>
    <mergeCell ref="H70:I70"/>
    <mergeCell ref="H59:I59"/>
    <mergeCell ref="H60:I60"/>
    <mergeCell ref="H61:I61"/>
    <mergeCell ref="H62:I62"/>
    <mergeCell ref="H63:I63"/>
    <mergeCell ref="H64:I64"/>
    <mergeCell ref="H53:I53"/>
    <mergeCell ref="H54:I54"/>
    <mergeCell ref="H55:I55"/>
    <mergeCell ref="H56:I56"/>
    <mergeCell ref="H57:I57"/>
    <mergeCell ref="H58:I58"/>
    <mergeCell ref="H47:I47"/>
    <mergeCell ref="H48:I48"/>
    <mergeCell ref="H49:I49"/>
    <mergeCell ref="H50:I50"/>
    <mergeCell ref="H51:I51"/>
    <mergeCell ref="H52:I52"/>
    <mergeCell ref="H41:I41"/>
    <mergeCell ref="H42:I42"/>
    <mergeCell ref="H43:I43"/>
    <mergeCell ref="H44:I44"/>
    <mergeCell ref="H45:I45"/>
    <mergeCell ref="H46:I46"/>
    <mergeCell ref="H35:I35"/>
    <mergeCell ref="H36:I36"/>
    <mergeCell ref="H37:I37"/>
    <mergeCell ref="H38:I38"/>
    <mergeCell ref="H39:I39"/>
    <mergeCell ref="H40:I40"/>
    <mergeCell ref="H29:I29"/>
    <mergeCell ref="H30:I30"/>
    <mergeCell ref="H31:I31"/>
    <mergeCell ref="H32:I32"/>
    <mergeCell ref="H33:I33"/>
    <mergeCell ref="H34:I34"/>
    <mergeCell ref="A22:J23"/>
    <mergeCell ref="C24:J24"/>
    <mergeCell ref="A25:J25"/>
    <mergeCell ref="H26:I26"/>
    <mergeCell ref="H27:I27"/>
    <mergeCell ref="H28:I28"/>
    <mergeCell ref="A17:A21"/>
    <mergeCell ref="D17:H17"/>
    <mergeCell ref="I17:J17"/>
    <mergeCell ref="D18:J18"/>
    <mergeCell ref="D19:J19"/>
    <mergeCell ref="D20:J20"/>
    <mergeCell ref="B21:C21"/>
    <mergeCell ref="B14:C14"/>
    <mergeCell ref="D14:J14"/>
    <mergeCell ref="B15:C15"/>
    <mergeCell ref="D15:J15"/>
    <mergeCell ref="B16:C16"/>
    <mergeCell ref="H16:J16"/>
    <mergeCell ref="B11:C11"/>
    <mergeCell ref="H11:J11"/>
    <mergeCell ref="B12:C12"/>
    <mergeCell ref="D12:J12"/>
    <mergeCell ref="M12:R12"/>
    <mergeCell ref="B13:C13"/>
    <mergeCell ref="D13:J13"/>
    <mergeCell ref="B7:C7"/>
    <mergeCell ref="D7:J7"/>
    <mergeCell ref="B8:C8"/>
    <mergeCell ref="B9:C9"/>
    <mergeCell ref="D9:J9"/>
    <mergeCell ref="B10:C10"/>
    <mergeCell ref="A1:F2"/>
    <mergeCell ref="I1:J1"/>
    <mergeCell ref="B3:C3"/>
    <mergeCell ref="F3:J3"/>
    <mergeCell ref="A4:J5"/>
    <mergeCell ref="B6:C6"/>
    <mergeCell ref="D6:J6"/>
  </mergeCells>
  <hyperlinks>
    <hyperlink ref="M12" r:id="rId1" display="http://portal.ksh.hu/pls/portal/vb.teaor_main.gszr_main2?tsz="/>
  </hyperlinks>
  <printOptions/>
  <pageMargins left="0.75" right="0.75" top="1" bottom="1" header="0.5118055555555556" footer="0.5118055555555556"/>
  <pageSetup horizontalDpi="300" verticalDpi="300" orientation="landscape" paperSize="9" scale="75" r:id="rId2"/>
</worksheet>
</file>

<file path=xl/worksheets/sheet3.xml><?xml version="1.0" encoding="utf-8"?>
<worksheet xmlns="http://schemas.openxmlformats.org/spreadsheetml/2006/main" xmlns:r="http://schemas.openxmlformats.org/officeDocument/2006/relationships">
  <dimension ref="A1:AQ126"/>
  <sheetViews>
    <sheetView showGridLines="0" tabSelected="1" view="pageBreakPreview" zoomScaleSheetLayoutView="100" zoomScalePageLayoutView="0" workbookViewId="0" topLeftCell="A11">
      <selection activeCell="G44" sqref="G44:W44"/>
    </sheetView>
  </sheetViews>
  <sheetFormatPr defaultColWidth="9.140625" defaultRowHeight="12.75"/>
  <cols>
    <col min="1" max="1" width="3.140625" style="225" customWidth="1"/>
    <col min="2" max="2" width="3.421875" style="226" customWidth="1"/>
    <col min="3" max="3" width="2.8515625" style="226" customWidth="1"/>
    <col min="4" max="4" width="1.28515625" style="226" customWidth="1"/>
    <col min="5" max="5" width="3.421875" style="226" customWidth="1"/>
    <col min="6" max="6" width="1.421875" style="226" customWidth="1"/>
    <col min="7" max="7" width="3.8515625" style="226" customWidth="1"/>
    <col min="8" max="8" width="1.28515625" style="226" customWidth="1"/>
    <col min="9" max="9" width="4.00390625" style="226" customWidth="1"/>
    <col min="10" max="10" width="1.1484375" style="226" customWidth="1"/>
    <col min="11" max="11" width="3.57421875" style="226" customWidth="1"/>
    <col min="12" max="12" width="1.7109375" style="226" customWidth="1"/>
    <col min="13" max="13" width="3.28125" style="226" customWidth="1"/>
    <col min="14" max="14" width="1.421875" style="226" customWidth="1"/>
    <col min="15" max="15" width="2.8515625" style="226" customWidth="1"/>
    <col min="16" max="16" width="1.7109375" style="226" customWidth="1"/>
    <col min="17" max="17" width="3.421875" style="226" customWidth="1"/>
    <col min="18" max="18" width="7.00390625" style="226" customWidth="1"/>
    <col min="19" max="19" width="3.28125" style="226" customWidth="1"/>
    <col min="20" max="20" width="19.421875" style="226" customWidth="1"/>
    <col min="21" max="21" width="3.00390625" style="226" customWidth="1"/>
    <col min="22" max="22" width="4.57421875" style="226" customWidth="1"/>
    <col min="23" max="23" width="5.421875" style="226" customWidth="1"/>
    <col min="24" max="24" width="9.140625" style="225" hidden="1" customWidth="1"/>
    <col min="25" max="36" width="9.140625" style="226" hidden="1" customWidth="1"/>
    <col min="37" max="16384" width="9.140625" style="226" customWidth="1"/>
  </cols>
  <sheetData>
    <row r="1" spans="2:23" s="225" customFormat="1" ht="12.75" hidden="1">
      <c r="B1" s="227"/>
      <c r="C1" s="227"/>
      <c r="D1" s="227"/>
      <c r="E1" s="227"/>
      <c r="F1" s="227"/>
      <c r="G1" s="227"/>
      <c r="H1" s="227"/>
      <c r="I1" s="227"/>
      <c r="J1" s="227"/>
      <c r="K1" s="227"/>
      <c r="L1" s="227"/>
      <c r="M1" s="227"/>
      <c r="N1" s="227"/>
      <c r="O1" s="227"/>
      <c r="P1" s="227"/>
      <c r="Q1" s="227"/>
      <c r="R1" s="227"/>
      <c r="S1" s="227"/>
      <c r="T1" s="227"/>
      <c r="U1" s="227"/>
      <c r="V1" s="227"/>
      <c r="W1" s="227"/>
    </row>
    <row r="2" spans="2:23" s="225" customFormat="1" ht="15" hidden="1">
      <c r="B2" s="228"/>
      <c r="C2" s="228"/>
      <c r="D2" s="228"/>
      <c r="E2" s="228"/>
      <c r="F2" s="229"/>
      <c r="G2" s="229"/>
      <c r="H2" s="228"/>
      <c r="I2" s="229"/>
      <c r="J2" s="229"/>
      <c r="K2" s="228"/>
      <c r="L2" s="228"/>
      <c r="M2" s="228"/>
      <c r="N2" s="228"/>
      <c r="O2" s="228"/>
      <c r="P2" s="228"/>
      <c r="Q2" s="228"/>
      <c r="R2" s="230"/>
      <c r="S2" s="230"/>
      <c r="T2" s="230"/>
      <c r="U2" s="228"/>
      <c r="V2" s="228"/>
      <c r="W2" s="228"/>
    </row>
    <row r="3" spans="2:23" s="225" customFormat="1" ht="15" hidden="1">
      <c r="B3" s="228"/>
      <c r="C3" s="228"/>
      <c r="D3" s="228"/>
      <c r="E3" s="228"/>
      <c r="F3" s="229"/>
      <c r="G3" s="229"/>
      <c r="H3" s="228"/>
      <c r="I3" s="229"/>
      <c r="J3" s="229"/>
      <c r="K3" s="228"/>
      <c r="L3" s="228"/>
      <c r="M3" s="228"/>
      <c r="N3" s="228"/>
      <c r="O3" s="228"/>
      <c r="P3" s="228"/>
      <c r="Q3" s="228"/>
      <c r="R3" s="228"/>
      <c r="S3" s="228"/>
      <c r="T3" s="228"/>
      <c r="U3" s="228"/>
      <c r="V3" s="228"/>
      <c r="W3" s="228"/>
    </row>
    <row r="4" spans="2:23" s="225" customFormat="1" ht="15" hidden="1">
      <c r="B4" s="228"/>
      <c r="C4" s="228"/>
      <c r="D4" s="228"/>
      <c r="E4" s="228"/>
      <c r="F4" s="229"/>
      <c r="G4" s="229"/>
      <c r="H4" s="228"/>
      <c r="I4" s="229"/>
      <c r="J4" s="229"/>
      <c r="K4" s="228"/>
      <c r="L4" s="228"/>
      <c r="M4" s="228"/>
      <c r="N4" s="228"/>
      <c r="O4" s="228"/>
      <c r="P4" s="228"/>
      <c r="Q4" s="228"/>
      <c r="R4" s="228"/>
      <c r="S4" s="228"/>
      <c r="T4" s="228"/>
      <c r="U4" s="228"/>
      <c r="V4" s="228"/>
      <c r="W4" s="228"/>
    </row>
    <row r="5" spans="2:23" s="225" customFormat="1" ht="15" hidden="1">
      <c r="B5" s="228"/>
      <c r="C5" s="228"/>
      <c r="D5" s="228"/>
      <c r="E5" s="228"/>
      <c r="F5" s="229"/>
      <c r="G5" s="229"/>
      <c r="H5" s="228"/>
      <c r="I5" s="229"/>
      <c r="J5" s="229"/>
      <c r="K5" s="228"/>
      <c r="L5" s="228"/>
      <c r="M5" s="228"/>
      <c r="N5" s="228"/>
      <c r="O5" s="228"/>
      <c r="P5" s="228"/>
      <c r="Q5" s="228"/>
      <c r="R5" s="228"/>
      <c r="S5" s="228"/>
      <c r="T5" s="228"/>
      <c r="U5" s="231"/>
      <c r="V5" s="228"/>
      <c r="W5" s="228"/>
    </row>
    <row r="6" spans="2:23" s="225" customFormat="1" ht="15" hidden="1">
      <c r="B6" s="228"/>
      <c r="C6" s="228"/>
      <c r="D6" s="228"/>
      <c r="E6" s="228"/>
      <c r="F6" s="229"/>
      <c r="G6" s="229"/>
      <c r="H6" s="228"/>
      <c r="I6" s="229"/>
      <c r="J6" s="229"/>
      <c r="K6" s="228"/>
      <c r="L6" s="228"/>
      <c r="M6" s="228"/>
      <c r="N6" s="228"/>
      <c r="O6" s="228"/>
      <c r="P6" s="228"/>
      <c r="Q6" s="228"/>
      <c r="R6" s="228"/>
      <c r="S6" s="228"/>
      <c r="T6" s="228"/>
      <c r="U6" s="228"/>
      <c r="V6" s="232"/>
      <c r="W6" s="228"/>
    </row>
    <row r="7" spans="2:23" s="225" customFormat="1" ht="12.75" hidden="1">
      <c r="B7" s="228"/>
      <c r="C7" s="228"/>
      <c r="D7" s="228"/>
      <c r="E7" s="228"/>
      <c r="F7" s="228"/>
      <c r="G7" s="228"/>
      <c r="H7" s="228"/>
      <c r="I7" s="228"/>
      <c r="J7" s="228"/>
      <c r="K7" s="228"/>
      <c r="L7" s="228"/>
      <c r="M7" s="228"/>
      <c r="N7" s="228"/>
      <c r="O7" s="228"/>
      <c r="P7" s="228"/>
      <c r="Q7" s="228"/>
      <c r="R7" s="228"/>
      <c r="S7" s="228"/>
      <c r="T7" s="228"/>
      <c r="U7" s="228"/>
      <c r="V7" s="228"/>
      <c r="W7" s="228"/>
    </row>
    <row r="8" spans="2:23" ht="12.75" hidden="1">
      <c r="B8" s="228"/>
      <c r="C8" s="228"/>
      <c r="D8" s="228"/>
      <c r="E8" s="228"/>
      <c r="F8" s="228"/>
      <c r="G8" s="228"/>
      <c r="H8" s="228"/>
      <c r="I8" s="228"/>
      <c r="J8" s="228"/>
      <c r="K8" s="228"/>
      <c r="L8" s="228"/>
      <c r="M8" s="228"/>
      <c r="N8" s="228"/>
      <c r="O8" s="228"/>
      <c r="P8" s="228"/>
      <c r="Q8" s="228"/>
      <c r="R8" s="228"/>
      <c r="S8" s="228"/>
      <c r="T8" s="228"/>
      <c r="U8" s="228"/>
      <c r="V8" s="228"/>
      <c r="W8" s="228"/>
    </row>
    <row r="9" spans="2:23" ht="12.75" hidden="1">
      <c r="B9" s="228"/>
      <c r="C9" s="228"/>
      <c r="D9" s="228"/>
      <c r="E9" s="228"/>
      <c r="F9" s="228"/>
      <c r="G9" s="228"/>
      <c r="H9" s="228"/>
      <c r="I9" s="228"/>
      <c r="J9" s="228"/>
      <c r="K9" s="228"/>
      <c r="L9" s="228"/>
      <c r="M9" s="228"/>
      <c r="N9" s="228"/>
      <c r="O9" s="228"/>
      <c r="P9" s="228"/>
      <c r="Q9" s="228"/>
      <c r="R9" s="228"/>
      <c r="S9" s="228"/>
      <c r="T9" s="228"/>
      <c r="U9" s="228"/>
      <c r="V9" s="228"/>
      <c r="W9" s="228"/>
    </row>
    <row r="10" spans="2:23" ht="12.75" hidden="1">
      <c r="B10" s="228"/>
      <c r="C10" s="228"/>
      <c r="D10" s="228"/>
      <c r="E10" s="228"/>
      <c r="F10" s="228"/>
      <c r="G10" s="228"/>
      <c r="H10" s="228"/>
      <c r="I10" s="228"/>
      <c r="J10" s="228"/>
      <c r="K10" s="228"/>
      <c r="L10" s="228"/>
      <c r="M10" s="228"/>
      <c r="N10" s="228"/>
      <c r="O10" s="228"/>
      <c r="P10" s="228"/>
      <c r="Q10" s="228"/>
      <c r="R10" s="228"/>
      <c r="S10" s="228"/>
      <c r="T10" s="228"/>
      <c r="U10" s="228"/>
      <c r="V10" s="228"/>
      <c r="W10" s="228"/>
    </row>
    <row r="11" spans="2:28" s="233" customFormat="1" ht="18.75">
      <c r="B11" s="726" t="s">
        <v>563</v>
      </c>
      <c r="C11" s="726"/>
      <c r="D11" s="726"/>
      <c r="E11" s="726"/>
      <c r="F11" s="726"/>
      <c r="G11" s="726"/>
      <c r="H11" s="726"/>
      <c r="I11" s="726"/>
      <c r="J11" s="726"/>
      <c r="K11" s="726"/>
      <c r="L11" s="726"/>
      <c r="M11" s="726"/>
      <c r="N11" s="726"/>
      <c r="O11" s="726"/>
      <c r="P11" s="726"/>
      <c r="Q11" s="726"/>
      <c r="R11" s="726"/>
      <c r="S11" s="726"/>
      <c r="T11" s="726"/>
      <c r="U11" s="726"/>
      <c r="V11" s="726"/>
      <c r="W11" s="726"/>
      <c r="X11" s="234"/>
      <c r="Y11" s="235"/>
      <c r="AB11" s="236" t="str">
        <f>alapadatok!E3</f>
        <v>2010.</v>
      </c>
    </row>
    <row r="12" spans="2:23" s="233" customFormat="1" ht="15">
      <c r="B12" s="237"/>
      <c r="C12" s="727" t="s">
        <v>819</v>
      </c>
      <c r="D12" s="727"/>
      <c r="E12" s="727"/>
      <c r="F12" s="727"/>
      <c r="G12" s="727"/>
      <c r="H12" s="727"/>
      <c r="I12" s="727"/>
      <c r="J12" s="727"/>
      <c r="K12" s="728" t="str">
        <f>IF(Reg!AM3=99,főkönyv!B23,"DEMO")</f>
        <v>Veresegyház Város</v>
      </c>
      <c r="L12" s="728"/>
      <c r="M12" s="728"/>
      <c r="N12" s="728"/>
      <c r="O12" s="728"/>
      <c r="P12" s="728"/>
      <c r="Q12" s="728"/>
      <c r="R12" s="728"/>
      <c r="S12" s="238" t="s">
        <v>564</v>
      </c>
      <c r="T12" s="238"/>
      <c r="U12" s="238"/>
      <c r="V12" s="238"/>
      <c r="W12" s="239"/>
    </row>
    <row r="13" spans="2:24" s="233" customFormat="1" ht="15">
      <c r="B13" s="729" t="s">
        <v>565</v>
      </c>
      <c r="C13" s="729"/>
      <c r="D13" s="729"/>
      <c r="E13" s="729"/>
      <c r="F13" s="729"/>
      <c r="G13" s="729"/>
      <c r="H13" s="729"/>
      <c r="I13" s="729"/>
      <c r="J13" s="729"/>
      <c r="K13" s="729"/>
      <c r="L13" s="729"/>
      <c r="M13" s="729"/>
      <c r="N13" s="729"/>
      <c r="O13" s="729"/>
      <c r="P13" s="729"/>
      <c r="Q13" s="729"/>
      <c r="R13" s="729"/>
      <c r="S13" s="729"/>
      <c r="T13" s="729"/>
      <c r="U13" s="729"/>
      <c r="V13" s="729"/>
      <c r="W13" s="729"/>
      <c r="X13" s="235"/>
    </row>
    <row r="14" spans="2:24" s="233" customFormat="1" ht="16.5" customHeight="1">
      <c r="B14" s="730" t="s">
        <v>566</v>
      </c>
      <c r="C14" s="730"/>
      <c r="D14" s="730"/>
      <c r="E14" s="730"/>
      <c r="F14" s="730"/>
      <c r="G14" s="730"/>
      <c r="H14" s="730"/>
      <c r="I14" s="730"/>
      <c r="J14" s="730"/>
      <c r="K14" s="730"/>
      <c r="L14" s="730"/>
      <c r="M14" s="730"/>
      <c r="N14" s="730"/>
      <c r="O14" s="730"/>
      <c r="P14" s="730"/>
      <c r="Q14" s="730"/>
      <c r="R14" s="730"/>
      <c r="S14" s="730"/>
      <c r="T14" s="730"/>
      <c r="U14" s="730"/>
      <c r="V14" s="730"/>
      <c r="W14" s="730"/>
      <c r="X14" s="240"/>
    </row>
    <row r="15" ht="1.5" customHeight="1"/>
    <row r="16" spans="2:24" ht="14.25" hidden="1">
      <c r="B16" s="241" t="s">
        <v>567</v>
      </c>
      <c r="C16" s="227"/>
      <c r="D16" s="227"/>
      <c r="E16" s="227"/>
      <c r="F16" s="227"/>
      <c r="G16" s="227"/>
      <c r="H16" s="227"/>
      <c r="I16" s="227"/>
      <c r="J16" s="227"/>
      <c r="K16" s="227"/>
      <c r="L16" s="227"/>
      <c r="M16" s="227"/>
      <c r="N16" s="227"/>
      <c r="O16" s="227"/>
      <c r="P16" s="227"/>
      <c r="Q16" s="227"/>
      <c r="R16" s="227"/>
      <c r="S16" s="227"/>
      <c r="T16" s="227"/>
      <c r="U16" s="227"/>
      <c r="V16" s="227"/>
      <c r="W16" s="227"/>
      <c r="X16" s="228"/>
    </row>
    <row r="17" spans="2:24" ht="15" hidden="1">
      <c r="B17" s="229" t="s">
        <v>568</v>
      </c>
      <c r="C17" s="228"/>
      <c r="D17" s="228"/>
      <c r="E17" s="228"/>
      <c r="F17" s="228"/>
      <c r="G17" s="228"/>
      <c r="H17" s="228"/>
      <c r="I17" s="228"/>
      <c r="J17" s="228"/>
      <c r="K17" s="242"/>
      <c r="L17" s="242"/>
      <c r="M17" s="242"/>
      <c r="N17" s="231" t="s">
        <v>569</v>
      </c>
      <c r="O17" s="231"/>
      <c r="P17" s="242"/>
      <c r="Q17" s="228"/>
      <c r="R17" s="231" t="s">
        <v>570</v>
      </c>
      <c r="S17" s="242"/>
      <c r="T17" s="228" t="s">
        <v>571</v>
      </c>
      <c r="U17" s="228"/>
      <c r="V17" s="228"/>
      <c r="W17" s="228"/>
      <c r="X17" s="228"/>
    </row>
    <row r="18" spans="2:24" ht="15" hidden="1">
      <c r="B18" s="229" t="s">
        <v>572</v>
      </c>
      <c r="C18" s="228"/>
      <c r="D18" s="228"/>
      <c r="E18" s="228"/>
      <c r="F18" s="228"/>
      <c r="G18" s="228"/>
      <c r="H18" s="228"/>
      <c r="I18" s="228"/>
      <c r="J18" s="228"/>
      <c r="K18" s="242"/>
      <c r="L18" s="242"/>
      <c r="M18" s="242"/>
      <c r="N18" s="242"/>
      <c r="O18" s="242"/>
      <c r="P18" s="242"/>
      <c r="Q18" s="242"/>
      <c r="R18" s="242"/>
      <c r="S18" s="242"/>
      <c r="T18" s="242"/>
      <c r="U18" s="242"/>
      <c r="V18" s="242"/>
      <c r="W18" s="228"/>
      <c r="X18" s="228"/>
    </row>
    <row r="19" spans="2:24" ht="12.75" hidden="1">
      <c r="B19" s="228" t="s">
        <v>573</v>
      </c>
      <c r="C19" s="228"/>
      <c r="D19" s="228"/>
      <c r="E19" s="228"/>
      <c r="F19" s="228"/>
      <c r="G19" s="228"/>
      <c r="H19" s="228"/>
      <c r="I19" s="228"/>
      <c r="J19" s="228"/>
      <c r="K19" s="243"/>
      <c r="L19" s="243"/>
      <c r="M19" s="243"/>
      <c r="N19" s="243"/>
      <c r="O19" s="243"/>
      <c r="P19" s="243"/>
      <c r="Q19" s="243"/>
      <c r="R19" s="243"/>
      <c r="S19" s="243"/>
      <c r="T19" s="243"/>
      <c r="U19" s="243"/>
      <c r="V19" s="243"/>
      <c r="W19" s="228"/>
      <c r="X19" s="228"/>
    </row>
    <row r="20" spans="2:24" ht="12.75" customHeight="1" hidden="1">
      <c r="B20" s="228"/>
      <c r="C20" s="228"/>
      <c r="D20" s="228"/>
      <c r="E20" s="228"/>
      <c r="F20" s="228"/>
      <c r="G20" s="228"/>
      <c r="H20" s="228"/>
      <c r="I20" s="228"/>
      <c r="J20" s="228"/>
      <c r="K20" s="228"/>
      <c r="L20" s="228"/>
      <c r="M20" s="228"/>
      <c r="N20" s="228"/>
      <c r="O20" s="228"/>
      <c r="P20" s="228"/>
      <c r="Q20" s="228"/>
      <c r="R20" s="228"/>
      <c r="S20" s="228"/>
      <c r="T20" s="228"/>
      <c r="U20" s="228"/>
      <c r="V20" s="228"/>
      <c r="W20" s="228"/>
      <c r="X20" s="228"/>
    </row>
    <row r="21" spans="2:24" ht="12.75" hidden="1">
      <c r="B21" s="228"/>
      <c r="C21" s="228"/>
      <c r="D21" s="228"/>
      <c r="E21" s="228"/>
      <c r="F21" s="228"/>
      <c r="G21" s="228"/>
      <c r="H21" s="228"/>
      <c r="I21" s="228"/>
      <c r="J21" s="228"/>
      <c r="K21" s="228"/>
      <c r="L21" s="228"/>
      <c r="M21" s="228"/>
      <c r="N21" s="228"/>
      <c r="O21" s="228"/>
      <c r="P21" s="228"/>
      <c r="Q21" s="228"/>
      <c r="R21" s="228"/>
      <c r="S21" s="228"/>
      <c r="T21" s="242"/>
      <c r="U21" s="242"/>
      <c r="V21" s="242"/>
      <c r="W21" s="228"/>
      <c r="X21" s="228"/>
    </row>
    <row r="22" spans="2:24" ht="12.75" customHeight="1" hidden="1">
      <c r="B22" s="244"/>
      <c r="C22" s="242"/>
      <c r="D22" s="242"/>
      <c r="E22" s="242"/>
      <c r="F22" s="242"/>
      <c r="G22" s="242"/>
      <c r="H22" s="242"/>
      <c r="I22" s="242"/>
      <c r="J22" s="242"/>
      <c r="K22" s="242"/>
      <c r="L22" s="242"/>
      <c r="M22" s="242"/>
      <c r="N22" s="242"/>
      <c r="O22" s="242"/>
      <c r="P22" s="242"/>
      <c r="Q22" s="242"/>
      <c r="R22" s="228"/>
      <c r="S22" s="242"/>
      <c r="T22" s="244" t="s">
        <v>574</v>
      </c>
      <c r="U22" s="244"/>
      <c r="V22" s="242"/>
      <c r="W22" s="242"/>
      <c r="X22" s="228"/>
    </row>
    <row r="23" spans="18:24" ht="12.75" customHeight="1" hidden="1">
      <c r="R23" s="245"/>
      <c r="S23" s="246"/>
      <c r="T23" s="731"/>
      <c r="U23" s="731"/>
      <c r="V23" s="731"/>
      <c r="W23" s="731"/>
      <c r="X23" s="247"/>
    </row>
    <row r="24" spans="2:38" ht="12.75" customHeight="1">
      <c r="B24" s="732" t="s">
        <v>575</v>
      </c>
      <c r="C24" s="732"/>
      <c r="D24" s="732"/>
      <c r="E24" s="732"/>
      <c r="F24" s="732"/>
      <c r="G24" s="732"/>
      <c r="H24" s="732"/>
      <c r="I24" s="732"/>
      <c r="J24" s="732"/>
      <c r="K24" s="732"/>
      <c r="L24" s="732"/>
      <c r="M24" s="732"/>
      <c r="N24" s="732"/>
      <c r="O24" s="248" t="s">
        <v>576</v>
      </c>
      <c r="P24" s="249"/>
      <c r="Q24" s="249"/>
      <c r="R24" s="250"/>
      <c r="S24" s="251"/>
      <c r="T24" s="251"/>
      <c r="U24" s="733"/>
      <c r="V24" s="733"/>
      <c r="W24" s="733"/>
      <c r="X24" s="250"/>
      <c r="Y24" s="252"/>
      <c r="Z24" s="250"/>
      <c r="AA24" s="252"/>
      <c r="AB24" s="252"/>
      <c r="AC24" s="252"/>
      <c r="AD24" s="252"/>
      <c r="AE24" s="252"/>
      <c r="AF24" s="252"/>
      <c r="AG24" s="252"/>
      <c r="AH24" s="252"/>
      <c r="AI24" s="252"/>
      <c r="AJ24" s="252"/>
      <c r="AK24" s="252"/>
      <c r="AL24" s="253">
        <f>U24</f>
        <v>0</v>
      </c>
    </row>
    <row r="25" spans="2:26" ht="2.25" customHeight="1">
      <c r="B25" s="254"/>
      <c r="C25" s="254"/>
      <c r="D25" s="254"/>
      <c r="E25" s="254"/>
      <c r="F25" s="254"/>
      <c r="G25" s="254"/>
      <c r="H25" s="254"/>
      <c r="I25" s="254"/>
      <c r="J25" s="254"/>
      <c r="K25" s="255"/>
      <c r="L25" s="255"/>
      <c r="M25" s="255"/>
      <c r="N25" s="255"/>
      <c r="O25" s="255"/>
      <c r="P25" s="256"/>
      <c r="Q25" s="256"/>
      <c r="S25" s="257"/>
      <c r="T25" s="257"/>
      <c r="U25" s="257"/>
      <c r="V25" s="225"/>
      <c r="W25" s="225"/>
      <c r="Z25" s="225"/>
    </row>
    <row r="26" spans="3:27" ht="10.5" customHeight="1">
      <c r="C26" s="258"/>
      <c r="D26" s="259"/>
      <c r="E26" s="260" t="s">
        <v>577</v>
      </c>
      <c r="G26" s="734" t="s">
        <v>578</v>
      </c>
      <c r="H26" s="734"/>
      <c r="I26" s="734"/>
      <c r="J26" s="734"/>
      <c r="K26" s="734"/>
      <c r="L26" s="734"/>
      <c r="M26" s="734"/>
      <c r="N26" s="734"/>
      <c r="O26" s="734"/>
      <c r="P26" s="734"/>
      <c r="Q26" s="734"/>
      <c r="R26" s="734"/>
      <c r="S26" s="734"/>
      <c r="T26" s="734"/>
      <c r="U26" s="734"/>
      <c r="V26" s="734"/>
      <c r="W26" s="734"/>
      <c r="X26" s="261"/>
      <c r="Z26" s="225">
        <f aca="true" t="shared" si="0" ref="Z26:Z32">IF(C26="x",1,0)</f>
        <v>0</v>
      </c>
      <c r="AA26" s="226">
        <f>Z26</f>
        <v>0</v>
      </c>
    </row>
    <row r="27" spans="3:30" ht="10.5" customHeight="1">
      <c r="C27" s="258"/>
      <c r="D27" s="259"/>
      <c r="E27" s="260" t="s">
        <v>579</v>
      </c>
      <c r="G27" s="734" t="s">
        <v>580</v>
      </c>
      <c r="H27" s="734"/>
      <c r="I27" s="734"/>
      <c r="J27" s="734"/>
      <c r="K27" s="734"/>
      <c r="L27" s="734"/>
      <c r="M27" s="734"/>
      <c r="N27" s="734"/>
      <c r="O27" s="734"/>
      <c r="P27" s="734"/>
      <c r="Q27" s="734"/>
      <c r="R27" s="734"/>
      <c r="S27" s="734"/>
      <c r="T27" s="734"/>
      <c r="U27" s="734"/>
      <c r="V27" s="734"/>
      <c r="W27" s="734"/>
      <c r="X27" s="261"/>
      <c r="Z27" s="225">
        <f t="shared" si="0"/>
        <v>0</v>
      </c>
      <c r="AA27" s="226">
        <f aca="true" t="shared" si="1" ref="AA27:AA34">Z27</f>
        <v>0</v>
      </c>
      <c r="AC27" s="262">
        <f>AA27</f>
        <v>0</v>
      </c>
      <c r="AD27" s="262">
        <f>IF(OR(AC27+AC87=2,AC27+AC87=0),1,0)</f>
        <v>1</v>
      </c>
    </row>
    <row r="28" spans="3:27" ht="10.5" customHeight="1">
      <c r="C28" s="258"/>
      <c r="D28" s="259"/>
      <c r="E28" s="260" t="s">
        <v>581</v>
      </c>
      <c r="G28" s="734" t="s">
        <v>582</v>
      </c>
      <c r="H28" s="734"/>
      <c r="I28" s="734"/>
      <c r="J28" s="734"/>
      <c r="K28" s="734"/>
      <c r="L28" s="734"/>
      <c r="M28" s="734"/>
      <c r="N28" s="734"/>
      <c r="O28" s="734"/>
      <c r="P28" s="734"/>
      <c r="Q28" s="734"/>
      <c r="R28" s="734"/>
      <c r="S28" s="734"/>
      <c r="T28" s="734"/>
      <c r="U28" s="734"/>
      <c r="V28" s="734"/>
      <c r="W28" s="734"/>
      <c r="X28" s="261"/>
      <c r="Z28" s="225">
        <f t="shared" si="0"/>
        <v>0</v>
      </c>
      <c r="AA28" s="226">
        <f t="shared" si="1"/>
        <v>0</v>
      </c>
    </row>
    <row r="29" spans="3:27" ht="10.5" customHeight="1">
      <c r="C29" s="258"/>
      <c r="D29" s="259"/>
      <c r="E29" s="260" t="s">
        <v>583</v>
      </c>
      <c r="G29" s="734" t="s">
        <v>584</v>
      </c>
      <c r="H29" s="734"/>
      <c r="I29" s="734"/>
      <c r="J29" s="734"/>
      <c r="K29" s="734"/>
      <c r="L29" s="734"/>
      <c r="M29" s="734"/>
      <c r="N29" s="734"/>
      <c r="O29" s="734"/>
      <c r="P29" s="734"/>
      <c r="Q29" s="734"/>
      <c r="R29" s="734"/>
      <c r="S29" s="734"/>
      <c r="T29" s="734"/>
      <c r="U29" s="734"/>
      <c r="V29" s="734"/>
      <c r="W29" s="734"/>
      <c r="X29" s="261"/>
      <c r="Z29" s="225">
        <f t="shared" si="0"/>
        <v>0</v>
      </c>
      <c r="AA29" s="226">
        <f t="shared" si="1"/>
        <v>0</v>
      </c>
    </row>
    <row r="30" spans="3:27" ht="10.5" customHeight="1">
      <c r="C30" s="258"/>
      <c r="D30" s="259"/>
      <c r="E30" s="260" t="s">
        <v>585</v>
      </c>
      <c r="G30" s="734" t="s">
        <v>586</v>
      </c>
      <c r="H30" s="734"/>
      <c r="I30" s="734"/>
      <c r="J30" s="734"/>
      <c r="K30" s="734"/>
      <c r="L30" s="734"/>
      <c r="M30" s="734"/>
      <c r="N30" s="734"/>
      <c r="O30" s="734"/>
      <c r="P30" s="734"/>
      <c r="Q30" s="734"/>
      <c r="R30" s="734"/>
      <c r="S30" s="734"/>
      <c r="T30" s="734"/>
      <c r="U30" s="734"/>
      <c r="V30" s="734"/>
      <c r="W30" s="734"/>
      <c r="X30" s="261"/>
      <c r="Z30" s="225">
        <f t="shared" si="0"/>
        <v>0</v>
      </c>
      <c r="AA30" s="226">
        <f t="shared" si="1"/>
        <v>0</v>
      </c>
    </row>
    <row r="31" spans="3:27" ht="10.5" customHeight="1">
      <c r="C31" s="258"/>
      <c r="D31" s="259"/>
      <c r="E31" s="260" t="s">
        <v>587</v>
      </c>
      <c r="G31" s="734" t="s">
        <v>588</v>
      </c>
      <c r="H31" s="734"/>
      <c r="I31" s="734"/>
      <c r="J31" s="734"/>
      <c r="K31" s="734"/>
      <c r="L31" s="734"/>
      <c r="M31" s="734"/>
      <c r="N31" s="734"/>
      <c r="O31" s="734"/>
      <c r="P31" s="734"/>
      <c r="Q31" s="734"/>
      <c r="R31" s="734"/>
      <c r="S31" s="734"/>
      <c r="T31" s="734"/>
      <c r="U31" s="734"/>
      <c r="V31" s="734"/>
      <c r="W31" s="734"/>
      <c r="X31" s="261"/>
      <c r="Z31" s="225">
        <f t="shared" si="0"/>
        <v>0</v>
      </c>
      <c r="AA31" s="226">
        <f t="shared" si="1"/>
        <v>0</v>
      </c>
    </row>
    <row r="32" spans="3:27" ht="10.5" customHeight="1">
      <c r="C32" s="258"/>
      <c r="D32" s="259"/>
      <c r="E32" s="260" t="s">
        <v>589</v>
      </c>
      <c r="G32" s="734" t="s">
        <v>590</v>
      </c>
      <c r="H32" s="734"/>
      <c r="I32" s="734"/>
      <c r="J32" s="734"/>
      <c r="K32" s="734"/>
      <c r="L32" s="734"/>
      <c r="M32" s="734"/>
      <c r="N32" s="734"/>
      <c r="O32" s="734"/>
      <c r="P32" s="734"/>
      <c r="Q32" s="734"/>
      <c r="R32" s="734"/>
      <c r="S32" s="734"/>
      <c r="T32" s="734"/>
      <c r="U32" s="734"/>
      <c r="V32" s="734"/>
      <c r="W32" s="734"/>
      <c r="Z32" s="225">
        <f t="shared" si="0"/>
        <v>0</v>
      </c>
      <c r="AA32" s="226">
        <f t="shared" si="1"/>
        <v>0</v>
      </c>
    </row>
    <row r="33" spans="3:26" ht="9.75" customHeight="1">
      <c r="C33" s="258"/>
      <c r="D33" s="259"/>
      <c r="E33" s="260" t="s">
        <v>591</v>
      </c>
      <c r="G33" s="734" t="s">
        <v>592</v>
      </c>
      <c r="H33" s="734"/>
      <c r="I33" s="734"/>
      <c r="J33" s="734"/>
      <c r="K33" s="734"/>
      <c r="L33" s="734"/>
      <c r="M33" s="734"/>
      <c r="N33" s="734"/>
      <c r="O33" s="734"/>
      <c r="P33" s="734"/>
      <c r="Q33" s="734"/>
      <c r="R33" s="734"/>
      <c r="S33" s="734"/>
      <c r="T33" s="734"/>
      <c r="U33" s="734"/>
      <c r="V33" s="734"/>
      <c r="W33" s="734"/>
      <c r="Z33" s="225"/>
    </row>
    <row r="34" spans="5:28" ht="10.5" customHeight="1">
      <c r="E34" s="263"/>
      <c r="F34" s="264"/>
      <c r="G34" s="734" t="s">
        <v>593</v>
      </c>
      <c r="H34" s="734"/>
      <c r="I34" s="734"/>
      <c r="J34" s="734"/>
      <c r="K34" s="734"/>
      <c r="L34" s="734"/>
      <c r="M34" s="734"/>
      <c r="N34" s="734"/>
      <c r="O34" s="734"/>
      <c r="P34" s="734"/>
      <c r="Q34" s="734"/>
      <c r="R34" s="734"/>
      <c r="S34" s="734"/>
      <c r="T34" s="734"/>
      <c r="U34" s="734"/>
      <c r="V34" s="734"/>
      <c r="W34" s="734"/>
      <c r="Z34" s="225">
        <f>IF(C33="x",1,0)</f>
        <v>0</v>
      </c>
      <c r="AA34" s="226">
        <f t="shared" si="1"/>
        <v>0</v>
      </c>
      <c r="AB34" s="265">
        <f>SUM(AA26:AA34)</f>
        <v>0</v>
      </c>
    </row>
    <row r="35" spans="2:27" ht="0.75" customHeight="1">
      <c r="B35" s="266"/>
      <c r="C35" s="267"/>
      <c r="D35" s="267"/>
      <c r="E35" s="225"/>
      <c r="F35" s="225"/>
      <c r="G35" s="225"/>
      <c r="H35" s="225"/>
      <c r="I35" s="225"/>
      <c r="J35" s="225"/>
      <c r="K35" s="225"/>
      <c r="L35" s="225"/>
      <c r="M35" s="225"/>
      <c r="N35" s="225"/>
      <c r="O35" s="225"/>
      <c r="P35" s="225"/>
      <c r="Q35" s="225"/>
      <c r="R35" s="225"/>
      <c r="S35" s="225"/>
      <c r="T35" s="225"/>
      <c r="U35" s="225"/>
      <c r="V35" s="225"/>
      <c r="W35" s="225"/>
      <c r="Z35" s="225"/>
      <c r="AA35" s="226">
        <f>SUM(AA26:AA34)</f>
        <v>0</v>
      </c>
    </row>
    <row r="36" spans="2:24" s="225" customFormat="1" ht="14.25" customHeight="1">
      <c r="B36" s="735" t="s">
        <v>594</v>
      </c>
      <c r="C36" s="735"/>
      <c r="D36" s="735"/>
      <c r="E36" s="735"/>
      <c r="F36" s="735"/>
      <c r="G36" s="735"/>
      <c r="H36" s="735"/>
      <c r="I36" s="735"/>
      <c r="J36" s="735"/>
      <c r="K36" s="735"/>
      <c r="L36" s="735"/>
      <c r="M36" s="735"/>
      <c r="N36" s="735"/>
      <c r="O36" s="268"/>
      <c r="P36" s="269"/>
      <c r="Q36" s="269"/>
      <c r="R36" s="269"/>
      <c r="S36" s="269"/>
      <c r="T36" s="269"/>
      <c r="U36" s="269"/>
      <c r="V36" s="269"/>
      <c r="W36" s="269"/>
      <c r="X36" s="269"/>
    </row>
    <row r="37" spans="3:24" s="225" customFormat="1" ht="1.5" customHeight="1">
      <c r="C37" s="269"/>
      <c r="D37" s="269"/>
      <c r="E37" s="269"/>
      <c r="F37" s="269"/>
      <c r="G37" s="269"/>
      <c r="H37" s="269"/>
      <c r="I37" s="269"/>
      <c r="J37" s="269"/>
      <c r="K37" s="269"/>
      <c r="L37" s="269"/>
      <c r="M37" s="269"/>
      <c r="N37" s="269"/>
      <c r="O37" s="269"/>
      <c r="P37" s="269"/>
      <c r="Q37" s="269"/>
      <c r="R37" s="269"/>
      <c r="S37" s="269"/>
      <c r="T37" s="269"/>
      <c r="U37" s="269"/>
      <c r="V37" s="269"/>
      <c r="W37" s="269"/>
      <c r="X37" s="269"/>
    </row>
    <row r="38" spans="2:33" s="270" customFormat="1" ht="14.25" customHeight="1">
      <c r="B38" s="736">
        <v>2010</v>
      </c>
      <c r="C38" s="736"/>
      <c r="D38" s="272"/>
      <c r="E38" s="273" t="s">
        <v>569</v>
      </c>
      <c r="F38" s="737"/>
      <c r="G38" s="737"/>
      <c r="H38" s="737"/>
      <c r="I38" s="737"/>
      <c r="J38" s="737"/>
      <c r="K38" s="737"/>
      <c r="L38" s="272"/>
      <c r="M38" s="273" t="s">
        <v>570</v>
      </c>
      <c r="N38" s="736"/>
      <c r="O38" s="736"/>
      <c r="P38" s="738" t="s">
        <v>595</v>
      </c>
      <c r="Q38" s="738"/>
      <c r="R38" s="271">
        <v>2010</v>
      </c>
      <c r="S38" s="273" t="s">
        <v>569</v>
      </c>
      <c r="T38" s="271"/>
      <c r="U38" s="273" t="s">
        <v>570</v>
      </c>
      <c r="V38" s="271"/>
      <c r="W38" s="273" t="s">
        <v>596</v>
      </c>
      <c r="X38" s="274">
        <f>IF(B38="",0,1)</f>
        <v>1</v>
      </c>
      <c r="Y38" s="274">
        <f>IF(F38="",0,1)</f>
        <v>0</v>
      </c>
      <c r="Z38" s="274">
        <f>IF(N38="",0,1)</f>
        <v>0</v>
      </c>
      <c r="AA38" s="274">
        <f>IF(X38+Y38+Z38=3,1,0)</f>
        <v>0</v>
      </c>
      <c r="AB38" s="273"/>
      <c r="AC38" s="274">
        <f>IF(R38="",0,1)</f>
        <v>1</v>
      </c>
      <c r="AD38" s="274">
        <f>IF(T38="",0,1)</f>
        <v>0</v>
      </c>
      <c r="AE38" s="274">
        <f>IF(V38="",0,1)</f>
        <v>0</v>
      </c>
      <c r="AF38" s="274">
        <f>IF(AC38+AD38+AE38=3,1,0)</f>
        <v>0</v>
      </c>
      <c r="AG38" s="270">
        <f>SUM(X38:AF39)</f>
        <v>2</v>
      </c>
    </row>
    <row r="39" spans="3:28" s="225" customFormat="1" ht="1.5" customHeight="1">
      <c r="C39" s="269"/>
      <c r="D39" s="269"/>
      <c r="E39" s="269"/>
      <c r="F39" s="269"/>
      <c r="G39" s="269"/>
      <c r="H39" s="269"/>
      <c r="I39" s="269"/>
      <c r="J39" s="269"/>
      <c r="K39" s="269"/>
      <c r="L39" s="269"/>
      <c r="M39" s="269"/>
      <c r="N39" s="269"/>
      <c r="O39" s="269"/>
      <c r="P39" s="269"/>
      <c r="Q39" s="269"/>
      <c r="R39" s="269"/>
      <c r="S39" s="269"/>
      <c r="T39" s="269"/>
      <c r="U39" s="269"/>
      <c r="V39" s="269"/>
      <c r="W39" s="269"/>
      <c r="AB39" s="273"/>
    </row>
    <row r="40" spans="1:43" s="277" customFormat="1" ht="15" customHeight="1">
      <c r="A40" s="267"/>
      <c r="B40" s="275" t="s">
        <v>597</v>
      </c>
      <c r="C40" s="739" t="s">
        <v>598</v>
      </c>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Q40" s="278"/>
    </row>
    <row r="41" spans="1:43" s="277" customFormat="1" ht="12.75" customHeight="1" hidden="1">
      <c r="A41" s="267"/>
      <c r="B41" s="279"/>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Q41" s="278"/>
    </row>
    <row r="42" spans="1:43" s="277" customFormat="1" ht="10.5" customHeight="1">
      <c r="A42" s="267"/>
      <c r="B42" s="266"/>
      <c r="C42" s="258"/>
      <c r="E42" s="280" t="s">
        <v>599</v>
      </c>
      <c r="G42" s="734" t="s">
        <v>600</v>
      </c>
      <c r="H42" s="734"/>
      <c r="I42" s="734"/>
      <c r="J42" s="734"/>
      <c r="K42" s="734"/>
      <c r="L42" s="734"/>
      <c r="M42" s="734"/>
      <c r="N42" s="734"/>
      <c r="O42" s="734"/>
      <c r="P42" s="734"/>
      <c r="Q42" s="734"/>
      <c r="R42" s="734"/>
      <c r="S42" s="734"/>
      <c r="T42" s="734"/>
      <c r="U42" s="734"/>
      <c r="V42" s="734"/>
      <c r="W42" s="734"/>
      <c r="X42" s="267"/>
      <c r="Y42" s="267"/>
      <c r="Z42" s="267"/>
      <c r="AA42" s="267"/>
      <c r="AB42" s="267"/>
      <c r="AC42" s="267"/>
      <c r="AD42" s="267"/>
      <c r="AE42" s="267"/>
      <c r="AH42" s="277">
        <f aca="true" t="shared" si="2" ref="AH42:AH47">IF(C42="x",1,0)</f>
        <v>0</v>
      </c>
      <c r="AQ42" s="278"/>
    </row>
    <row r="43" spans="1:43" s="277" customFormat="1" ht="10.5" customHeight="1">
      <c r="A43" s="267"/>
      <c r="B43" s="266"/>
      <c r="C43" s="258"/>
      <c r="E43" s="280" t="s">
        <v>601</v>
      </c>
      <c r="G43" s="734" t="s">
        <v>602</v>
      </c>
      <c r="H43" s="734"/>
      <c r="I43" s="734"/>
      <c r="J43" s="734"/>
      <c r="K43" s="734"/>
      <c r="L43" s="734"/>
      <c r="M43" s="734"/>
      <c r="N43" s="734"/>
      <c r="O43" s="734"/>
      <c r="P43" s="734"/>
      <c r="Q43" s="734"/>
      <c r="R43" s="734"/>
      <c r="S43" s="734"/>
      <c r="T43" s="734"/>
      <c r="U43" s="734"/>
      <c r="V43" s="734"/>
      <c r="W43" s="734"/>
      <c r="X43" s="267"/>
      <c r="Y43" s="267"/>
      <c r="Z43" s="267"/>
      <c r="AA43" s="267"/>
      <c r="AB43" s="267"/>
      <c r="AC43" s="267"/>
      <c r="AD43" s="267"/>
      <c r="AE43" s="267"/>
      <c r="AH43" s="277">
        <f t="shared" si="2"/>
        <v>0</v>
      </c>
      <c r="AQ43" s="278"/>
    </row>
    <row r="44" spans="1:43" s="277" customFormat="1" ht="10.5" customHeight="1">
      <c r="A44" s="267"/>
      <c r="B44" s="266"/>
      <c r="C44" s="258"/>
      <c r="E44" s="280" t="s">
        <v>603</v>
      </c>
      <c r="G44" s="734" t="s">
        <v>604</v>
      </c>
      <c r="H44" s="734"/>
      <c r="I44" s="734"/>
      <c r="J44" s="734"/>
      <c r="K44" s="734"/>
      <c r="L44" s="734"/>
      <c r="M44" s="734"/>
      <c r="N44" s="734"/>
      <c r="O44" s="734"/>
      <c r="P44" s="734"/>
      <c r="Q44" s="734"/>
      <c r="R44" s="734"/>
      <c r="S44" s="734"/>
      <c r="T44" s="734"/>
      <c r="U44" s="734"/>
      <c r="V44" s="734"/>
      <c r="W44" s="734"/>
      <c r="X44" s="267"/>
      <c r="Y44" s="267"/>
      <c r="Z44" s="267"/>
      <c r="AA44" s="267"/>
      <c r="AB44" s="267"/>
      <c r="AC44" s="267"/>
      <c r="AD44" s="267"/>
      <c r="AE44" s="267"/>
      <c r="AH44" s="277">
        <f t="shared" si="2"/>
        <v>0</v>
      </c>
      <c r="AQ44" s="278"/>
    </row>
    <row r="45" spans="1:43" s="277" customFormat="1" ht="10.5" customHeight="1">
      <c r="A45" s="267"/>
      <c r="B45" s="266"/>
      <c r="C45" s="258"/>
      <c r="E45" s="280" t="s">
        <v>605</v>
      </c>
      <c r="G45" s="734" t="s">
        <v>606</v>
      </c>
      <c r="H45" s="734"/>
      <c r="I45" s="734"/>
      <c r="J45" s="734"/>
      <c r="K45" s="734"/>
      <c r="L45" s="734"/>
      <c r="M45" s="734"/>
      <c r="N45" s="734"/>
      <c r="O45" s="734"/>
      <c r="P45" s="734"/>
      <c r="Q45" s="734"/>
      <c r="R45" s="734"/>
      <c r="S45" s="734"/>
      <c r="T45" s="734"/>
      <c r="U45" s="734"/>
      <c r="V45" s="734"/>
      <c r="W45" s="734"/>
      <c r="X45" s="267"/>
      <c r="Y45" s="267"/>
      <c r="Z45" s="267"/>
      <c r="AA45" s="267"/>
      <c r="AB45" s="267"/>
      <c r="AC45" s="267"/>
      <c r="AD45" s="267"/>
      <c r="AE45" s="267"/>
      <c r="AH45" s="277">
        <f t="shared" si="2"/>
        <v>0</v>
      </c>
      <c r="AQ45" s="278"/>
    </row>
    <row r="46" spans="1:43" s="277" customFormat="1" ht="10.5" customHeight="1">
      <c r="A46" s="267"/>
      <c r="B46" s="266"/>
      <c r="C46" s="258"/>
      <c r="E46" s="280" t="s">
        <v>607</v>
      </c>
      <c r="G46" s="734" t="s">
        <v>608</v>
      </c>
      <c r="H46" s="734"/>
      <c r="I46" s="734"/>
      <c r="J46" s="734"/>
      <c r="K46" s="734"/>
      <c r="L46" s="734"/>
      <c r="M46" s="734"/>
      <c r="N46" s="734"/>
      <c r="O46" s="734"/>
      <c r="P46" s="734"/>
      <c r="Q46" s="734"/>
      <c r="R46" s="734"/>
      <c r="S46" s="734"/>
      <c r="T46" s="734"/>
      <c r="U46" s="734"/>
      <c r="V46" s="734"/>
      <c r="W46" s="734"/>
      <c r="X46" s="267"/>
      <c r="Y46" s="267"/>
      <c r="Z46" s="267"/>
      <c r="AA46" s="267"/>
      <c r="AB46" s="267"/>
      <c r="AC46" s="267"/>
      <c r="AD46" s="267"/>
      <c r="AE46" s="267"/>
      <c r="AH46" s="277">
        <f t="shared" si="2"/>
        <v>0</v>
      </c>
      <c r="AQ46" s="278"/>
    </row>
    <row r="47" spans="1:43" s="277" customFormat="1" ht="10.5" customHeight="1">
      <c r="A47" s="267"/>
      <c r="B47" s="266"/>
      <c r="C47" s="258"/>
      <c r="E47" s="280" t="s">
        <v>609</v>
      </c>
      <c r="G47" s="734" t="s">
        <v>610</v>
      </c>
      <c r="H47" s="734"/>
      <c r="I47" s="734"/>
      <c r="J47" s="734"/>
      <c r="K47" s="734"/>
      <c r="L47" s="734"/>
      <c r="M47" s="734"/>
      <c r="N47" s="734"/>
      <c r="O47" s="734"/>
      <c r="P47" s="734"/>
      <c r="Q47" s="734"/>
      <c r="R47" s="734"/>
      <c r="S47" s="734"/>
      <c r="T47" s="734"/>
      <c r="U47" s="734"/>
      <c r="V47" s="734"/>
      <c r="W47" s="734"/>
      <c r="X47" s="267"/>
      <c r="Y47" s="267"/>
      <c r="Z47" s="267"/>
      <c r="AA47" s="267"/>
      <c r="AB47" s="267"/>
      <c r="AC47" s="267"/>
      <c r="AD47" s="267"/>
      <c r="AE47" s="267"/>
      <c r="AH47" s="277">
        <f t="shared" si="2"/>
        <v>0</v>
      </c>
      <c r="AQ47" s="278"/>
    </row>
    <row r="48" spans="1:43" s="277" customFormat="1" ht="10.5" customHeight="1">
      <c r="A48" s="267"/>
      <c r="B48" s="225"/>
      <c r="C48" s="259"/>
      <c r="D48" s="267"/>
      <c r="E48" s="257"/>
      <c r="G48" s="734" t="s">
        <v>611</v>
      </c>
      <c r="H48" s="734"/>
      <c r="I48" s="734"/>
      <c r="J48" s="734"/>
      <c r="K48" s="734"/>
      <c r="L48" s="734"/>
      <c r="M48" s="734"/>
      <c r="N48" s="734"/>
      <c r="O48" s="734"/>
      <c r="P48" s="734"/>
      <c r="Q48" s="734"/>
      <c r="R48" s="734"/>
      <c r="S48" s="734"/>
      <c r="T48" s="734"/>
      <c r="U48" s="734"/>
      <c r="V48" s="734"/>
      <c r="W48" s="734"/>
      <c r="X48" s="267"/>
      <c r="Y48" s="267"/>
      <c r="Z48" s="267"/>
      <c r="AA48" s="267"/>
      <c r="AB48" s="267"/>
      <c r="AC48" s="267"/>
      <c r="AD48" s="267"/>
      <c r="AE48" s="267"/>
      <c r="AQ48" s="278"/>
    </row>
    <row r="49" spans="1:43" s="277" customFormat="1" ht="10.5" customHeight="1">
      <c r="A49" s="267"/>
      <c r="B49" s="267"/>
      <c r="C49" s="258"/>
      <c r="E49" s="280" t="s">
        <v>612</v>
      </c>
      <c r="G49" s="734" t="s">
        <v>613</v>
      </c>
      <c r="H49" s="734"/>
      <c r="I49" s="734"/>
      <c r="J49" s="734"/>
      <c r="K49" s="734"/>
      <c r="L49" s="734"/>
      <c r="M49" s="734"/>
      <c r="N49" s="734"/>
      <c r="O49" s="734"/>
      <c r="P49" s="734"/>
      <c r="Q49" s="734"/>
      <c r="R49" s="734"/>
      <c r="S49" s="734"/>
      <c r="T49" s="734"/>
      <c r="U49" s="734"/>
      <c r="V49" s="734"/>
      <c r="W49" s="734"/>
      <c r="X49" s="267"/>
      <c r="Y49" s="267"/>
      <c r="Z49" s="267"/>
      <c r="AA49" s="267"/>
      <c r="AB49" s="267"/>
      <c r="AC49" s="267"/>
      <c r="AD49" s="267"/>
      <c r="AE49" s="267"/>
      <c r="AH49" s="277">
        <f aca="true" t="shared" si="3" ref="AH49:AH54">IF(C49="x",1,0)</f>
        <v>0</v>
      </c>
      <c r="AQ49" s="278"/>
    </row>
    <row r="50" spans="1:43" s="277" customFormat="1" ht="10.5" customHeight="1">
      <c r="A50" s="267"/>
      <c r="B50" s="267"/>
      <c r="C50" s="258"/>
      <c r="E50" s="280" t="s">
        <v>614</v>
      </c>
      <c r="G50" s="734" t="s">
        <v>615</v>
      </c>
      <c r="H50" s="734"/>
      <c r="I50" s="734"/>
      <c r="J50" s="734"/>
      <c r="K50" s="734"/>
      <c r="L50" s="734"/>
      <c r="M50" s="734"/>
      <c r="N50" s="734"/>
      <c r="O50" s="734"/>
      <c r="P50" s="734"/>
      <c r="Q50" s="734"/>
      <c r="R50" s="734"/>
      <c r="S50" s="734"/>
      <c r="T50" s="734"/>
      <c r="U50" s="734"/>
      <c r="V50" s="734"/>
      <c r="W50" s="734"/>
      <c r="X50" s="267"/>
      <c r="Y50" s="267"/>
      <c r="Z50" s="267"/>
      <c r="AA50" s="267"/>
      <c r="AB50" s="267"/>
      <c r="AC50" s="267"/>
      <c r="AD50" s="267"/>
      <c r="AE50" s="267"/>
      <c r="AH50" s="277">
        <f t="shared" si="3"/>
        <v>0</v>
      </c>
      <c r="AQ50" s="278"/>
    </row>
    <row r="51" spans="1:43" s="277" customFormat="1" ht="10.5" customHeight="1">
      <c r="A51" s="267"/>
      <c r="B51" s="267"/>
      <c r="C51" s="258"/>
      <c r="E51" s="280" t="s">
        <v>616</v>
      </c>
      <c r="G51" s="734" t="s">
        <v>617</v>
      </c>
      <c r="H51" s="734"/>
      <c r="I51" s="734"/>
      <c r="J51" s="734"/>
      <c r="K51" s="734"/>
      <c r="L51" s="734"/>
      <c r="M51" s="734"/>
      <c r="N51" s="734"/>
      <c r="O51" s="734"/>
      <c r="P51" s="734"/>
      <c r="Q51" s="734"/>
      <c r="R51" s="734"/>
      <c r="S51" s="734"/>
      <c r="T51" s="734"/>
      <c r="U51" s="734"/>
      <c r="V51" s="734"/>
      <c r="W51" s="734"/>
      <c r="X51" s="267"/>
      <c r="Y51" s="267"/>
      <c r="Z51" s="267"/>
      <c r="AA51" s="267"/>
      <c r="AB51" s="267"/>
      <c r="AC51" s="267"/>
      <c r="AD51" s="267"/>
      <c r="AE51" s="267"/>
      <c r="AH51" s="277">
        <f t="shared" si="3"/>
        <v>0</v>
      </c>
      <c r="AQ51" s="278"/>
    </row>
    <row r="52" spans="1:43" s="277" customFormat="1" ht="10.5" customHeight="1">
      <c r="A52" s="267"/>
      <c r="B52" s="267"/>
      <c r="C52" s="258"/>
      <c r="E52" s="280" t="s">
        <v>618</v>
      </c>
      <c r="G52" s="734" t="s">
        <v>864</v>
      </c>
      <c r="H52" s="734"/>
      <c r="I52" s="734"/>
      <c r="J52" s="734"/>
      <c r="K52" s="734"/>
      <c r="L52" s="734"/>
      <c r="M52" s="734"/>
      <c r="N52" s="734"/>
      <c r="O52" s="734"/>
      <c r="P52" s="734"/>
      <c r="Q52" s="734"/>
      <c r="R52" s="734"/>
      <c r="S52" s="734"/>
      <c r="T52" s="734"/>
      <c r="U52" s="734"/>
      <c r="V52" s="734"/>
      <c r="W52" s="734"/>
      <c r="X52" s="267"/>
      <c r="Y52" s="267"/>
      <c r="Z52" s="267"/>
      <c r="AA52" s="267"/>
      <c r="AB52" s="267"/>
      <c r="AC52" s="267"/>
      <c r="AD52" s="267"/>
      <c r="AE52" s="267"/>
      <c r="AH52" s="277">
        <f t="shared" si="3"/>
        <v>0</v>
      </c>
      <c r="AQ52" s="278"/>
    </row>
    <row r="53" spans="1:43" s="277" customFormat="1" ht="10.5" customHeight="1">
      <c r="A53" s="267"/>
      <c r="B53" s="267"/>
      <c r="C53" s="258"/>
      <c r="E53" s="280" t="s">
        <v>620</v>
      </c>
      <c r="G53" s="734" t="s">
        <v>619</v>
      </c>
      <c r="H53" s="734"/>
      <c r="I53" s="734"/>
      <c r="J53" s="734"/>
      <c r="K53" s="734"/>
      <c r="L53" s="734"/>
      <c r="M53" s="734"/>
      <c r="N53" s="734"/>
      <c r="O53" s="734"/>
      <c r="P53" s="734"/>
      <c r="Q53" s="734"/>
      <c r="R53" s="734"/>
      <c r="S53" s="734"/>
      <c r="T53" s="734"/>
      <c r="U53" s="734"/>
      <c r="V53" s="734"/>
      <c r="W53" s="734"/>
      <c r="X53" s="267"/>
      <c r="Y53" s="267"/>
      <c r="Z53" s="267"/>
      <c r="AA53" s="267"/>
      <c r="AB53" s="267"/>
      <c r="AC53" s="267"/>
      <c r="AD53" s="267"/>
      <c r="AE53" s="267"/>
      <c r="AH53" s="277">
        <f t="shared" si="3"/>
        <v>0</v>
      </c>
      <c r="AQ53" s="278"/>
    </row>
    <row r="54" spans="1:43" s="277" customFormat="1" ht="10.5" customHeight="1">
      <c r="A54" s="267"/>
      <c r="B54" s="267"/>
      <c r="C54" s="258"/>
      <c r="E54" s="280" t="s">
        <v>863</v>
      </c>
      <c r="G54" s="740" t="s">
        <v>621</v>
      </c>
      <c r="H54" s="740"/>
      <c r="I54" s="740"/>
      <c r="J54" s="740"/>
      <c r="K54" s="740"/>
      <c r="L54" s="652"/>
      <c r="M54" s="736"/>
      <c r="N54" s="736"/>
      <c r="O54" s="736"/>
      <c r="P54" s="736"/>
      <c r="Q54" s="736"/>
      <c r="R54" s="736"/>
      <c r="S54" s="736"/>
      <c r="T54" s="736"/>
      <c r="U54" s="652"/>
      <c r="V54" s="652"/>
      <c r="W54" s="652"/>
      <c r="X54" s="267"/>
      <c r="Y54" s="267"/>
      <c r="Z54" s="267"/>
      <c r="AA54" s="267"/>
      <c r="AB54" s="267"/>
      <c r="AC54" s="267"/>
      <c r="AD54" s="267"/>
      <c r="AE54" s="267"/>
      <c r="AH54" s="277">
        <f t="shared" si="3"/>
        <v>0</v>
      </c>
      <c r="AI54" s="281">
        <f>SUM(AH42:AH54)-AA27</f>
        <v>0</v>
      </c>
      <c r="AJ54" s="282">
        <f>'1. oldal'!AA27</f>
        <v>0</v>
      </c>
      <c r="AQ54" s="278"/>
    </row>
    <row r="55" spans="3:43" s="267" customFormat="1" ht="1.5" customHeight="1">
      <c r="C55" s="266"/>
      <c r="AK55" s="267">
        <f>IF(AND(AI54=0,AJ54=0),1,0)</f>
        <v>1</v>
      </c>
      <c r="AQ55" s="283"/>
    </row>
    <row r="56" spans="2:43" s="267" customFormat="1" ht="14.25" customHeight="1">
      <c r="B56" s="284" t="s">
        <v>622</v>
      </c>
      <c r="C56" s="266"/>
      <c r="W56" s="285"/>
      <c r="AQ56" s="283"/>
    </row>
    <row r="57" spans="2:43" s="267" customFormat="1" ht="1.5" customHeight="1">
      <c r="B57" s="286"/>
      <c r="W57" s="285"/>
      <c r="AQ57" s="283"/>
    </row>
    <row r="58" spans="3:43" s="267" customFormat="1" ht="15.75" customHeight="1">
      <c r="C58" s="287" t="s">
        <v>125</v>
      </c>
      <c r="E58" s="287" t="s">
        <v>127</v>
      </c>
      <c r="G58" s="287" t="s">
        <v>128</v>
      </c>
      <c r="I58" s="287" t="s">
        <v>129</v>
      </c>
      <c r="J58" s="288"/>
      <c r="K58" s="287" t="s">
        <v>623</v>
      </c>
      <c r="L58" s="288"/>
      <c r="M58" s="287" t="s">
        <v>624</v>
      </c>
      <c r="O58" s="287" t="s">
        <v>625</v>
      </c>
      <c r="U58" s="288"/>
      <c r="W58" s="289"/>
      <c r="AQ58" s="283"/>
    </row>
    <row r="59" spans="23:43" s="267" customFormat="1" ht="3" customHeight="1">
      <c r="W59" s="285"/>
      <c r="AQ59" s="283"/>
    </row>
    <row r="60" spans="3:43" s="267" customFormat="1" ht="15.75" customHeight="1">
      <c r="C60" s="290">
        <f>IF(AND('A.LAP'!J18=0,'A.LAP'!J19=0,'A.LAP'!J20=0,'A.LAP'!J21=0,'A.LAP'!J22=0,'A.LAP'!J23=""),"","X")</f>
      </c>
      <c r="D60" s="285"/>
      <c r="E60" s="290">
        <f>IF(AND(B_LAP!J18="",B_LAP!J19="",B_LAP!J20="",B_LAP!J21="",B_LAP!J22="",B_LAP!J23="",B_LAP!J24=""),"","X")</f>
      </c>
      <c r="F60" s="285"/>
      <c r="G60" s="290">
        <f>IF(AND(C_LAP!J18="",C_LAP!J19="",C_LAP!J20="",C_LAP!J21="",C_LAP!J22="",C_LAP!J23="",C_LAP!J24=""),"","X")</f>
      </c>
      <c r="H60" s="285"/>
      <c r="I60" s="290">
        <f>IF(AND(D_LAP!J18="",D_LAP!J19="",D_LAP!J20="",D_LAP!J21="",D_LAP!J22=""),"","X")</f>
      </c>
      <c r="J60" s="289"/>
      <c r="K60" s="290">
        <f>IF(AND(E_LAP!J18="",E_LAP!J19="",E_LAP!J20="",E_LAP!J21="",E_LAP!J22="",E_LAP!J23="",E_LAP!J24="",E_LAP!J25=""),"","X")</f>
      </c>
      <c r="L60" s="289"/>
      <c r="M60" s="290">
        <f>IF('F.LAP'!J24+'F.LAP'!J27+'F.LAP'!J29+'F.LAP'!J31=0,"","X")</f>
      </c>
      <c r="O60" s="290">
        <f>IF('G.LAP'!Z47=0,"","X")</f>
      </c>
      <c r="R60" s="285"/>
      <c r="W60" s="289"/>
      <c r="AF60" s="267" t="s">
        <v>626</v>
      </c>
      <c r="AG60" s="267" t="s">
        <v>627</v>
      </c>
      <c r="AQ60" s="283"/>
    </row>
    <row r="61" spans="3:43" s="267" customFormat="1" ht="3" customHeight="1">
      <c r="C61" s="291" t="s">
        <v>628</v>
      </c>
      <c r="W61" s="285"/>
      <c r="AQ61" s="283"/>
    </row>
    <row r="62" spans="3:43" s="267" customFormat="1" ht="12.75" customHeight="1" hidden="1">
      <c r="C62" s="266"/>
      <c r="AQ62" s="283"/>
    </row>
    <row r="63" spans="3:43" s="267" customFormat="1" ht="12.75" customHeight="1" hidden="1">
      <c r="C63" s="266"/>
      <c r="AQ63" s="283"/>
    </row>
    <row r="64" spans="2:23" ht="12.75" customHeight="1">
      <c r="B64" s="284" t="s">
        <v>629</v>
      </c>
      <c r="C64" s="225"/>
      <c r="D64" s="225"/>
      <c r="E64" s="225"/>
      <c r="F64" s="225"/>
      <c r="G64" s="225"/>
      <c r="H64" s="225"/>
      <c r="I64" s="225"/>
      <c r="J64" s="225"/>
      <c r="K64" s="225"/>
      <c r="L64" s="225"/>
      <c r="M64" s="225"/>
      <c r="N64" s="225"/>
      <c r="O64" s="225"/>
      <c r="P64" s="225"/>
      <c r="Q64" s="225"/>
      <c r="R64" s="225"/>
      <c r="S64" s="225"/>
      <c r="T64" s="225"/>
      <c r="U64" s="225"/>
      <c r="V64" s="225"/>
      <c r="W64" s="225"/>
    </row>
    <row r="65" spans="2:23" ht="0.75" customHeight="1">
      <c r="B65" s="286"/>
      <c r="C65" s="225"/>
      <c r="D65" s="225"/>
      <c r="E65" s="225"/>
      <c r="F65" s="225"/>
      <c r="G65" s="225"/>
      <c r="H65" s="225"/>
      <c r="I65" s="225"/>
      <c r="J65" s="225"/>
      <c r="K65" s="225"/>
      <c r="L65" s="225"/>
      <c r="M65" s="225"/>
      <c r="N65" s="225"/>
      <c r="O65" s="225"/>
      <c r="P65" s="225"/>
      <c r="Q65" s="225"/>
      <c r="R65" s="225"/>
      <c r="S65" s="225"/>
      <c r="T65" s="225"/>
      <c r="U65" s="225"/>
      <c r="V65" s="225"/>
      <c r="W65" s="225"/>
    </row>
    <row r="66" spans="2:33" s="225" customFormat="1" ht="13.5" customHeight="1">
      <c r="B66" s="267"/>
      <c r="C66" s="743" t="s">
        <v>630</v>
      </c>
      <c r="D66" s="743"/>
      <c r="E66" s="743"/>
      <c r="F66" s="743"/>
      <c r="G66" s="743"/>
      <c r="H66" s="743"/>
      <c r="I66" s="743"/>
      <c r="J66" s="743"/>
      <c r="K66" s="744"/>
      <c r="L66" s="744"/>
      <c r="M66" s="744"/>
      <c r="N66" s="744"/>
      <c r="O66" s="744"/>
      <c r="P66" s="744"/>
      <c r="Q66" s="744"/>
      <c r="R66" s="744"/>
      <c r="S66" s="744"/>
      <c r="T66" s="744"/>
      <c r="U66" s="744"/>
      <c r="V66" s="744"/>
      <c r="W66" s="744"/>
      <c r="X66" s="292"/>
      <c r="Z66" s="293">
        <f>IF(K66="",0,1)</f>
        <v>0</v>
      </c>
      <c r="AF66" s="225">
        <f>AA67</f>
        <v>0</v>
      </c>
      <c r="AG66" s="225">
        <f>AA67</f>
        <v>0</v>
      </c>
    </row>
    <row r="67" spans="4:27" s="225" customFormat="1" ht="12.75" customHeight="1" hidden="1">
      <c r="D67" s="294"/>
      <c r="E67" s="294"/>
      <c r="F67" s="294"/>
      <c r="G67" s="294"/>
      <c r="H67" s="294"/>
      <c r="I67" s="294"/>
      <c r="J67" s="294"/>
      <c r="K67" s="294"/>
      <c r="L67" s="294"/>
      <c r="M67" s="294"/>
      <c r="N67" s="294"/>
      <c r="O67" s="294"/>
      <c r="P67" s="294"/>
      <c r="Q67" s="294"/>
      <c r="R67" s="294"/>
      <c r="S67" s="294"/>
      <c r="T67" s="294"/>
      <c r="U67" s="294"/>
      <c r="V67" s="294"/>
      <c r="W67" s="294"/>
      <c r="X67" s="295"/>
      <c r="AA67" s="293">
        <f>IF((Z66+Z67)&lt;1,0,1)</f>
        <v>0</v>
      </c>
    </row>
    <row r="68" spans="3:32" s="225" customFormat="1" ht="12" customHeight="1">
      <c r="C68" s="745" t="s">
        <v>631</v>
      </c>
      <c r="D68" s="745"/>
      <c r="E68" s="745"/>
      <c r="F68" s="745"/>
      <c r="G68" s="745"/>
      <c r="H68" s="746"/>
      <c r="I68" s="746"/>
      <c r="J68" s="746"/>
      <c r="K68" s="746"/>
      <c r="L68" s="746"/>
      <c r="M68" s="746"/>
      <c r="N68" s="746"/>
      <c r="O68" s="746"/>
      <c r="P68" s="746"/>
      <c r="Q68" s="297"/>
      <c r="R68" s="298" t="s">
        <v>632</v>
      </c>
      <c r="S68" s="747"/>
      <c r="T68" s="747"/>
      <c r="U68" s="747"/>
      <c r="V68" s="747"/>
      <c r="W68" s="299"/>
      <c r="X68" s="299"/>
      <c r="Z68" s="300">
        <f>IF(H68="",0,1)</f>
        <v>0</v>
      </c>
      <c r="AA68" s="300">
        <f>IF(S68="",0,1)</f>
        <v>0</v>
      </c>
      <c r="AF68" s="225">
        <f>Z68+AA68</f>
        <v>0</v>
      </c>
    </row>
    <row r="69" spans="3:24" s="225" customFormat="1" ht="12.75" customHeight="1" hidden="1">
      <c r="C69" s="741" t="s">
        <v>187</v>
      </c>
      <c r="D69" s="741"/>
      <c r="E69" s="741"/>
      <c r="F69" s="741"/>
      <c r="G69" s="741"/>
      <c r="H69" s="741"/>
      <c r="I69" s="742">
        <f>IF(alapadatok!D18="","",alapadatok!D18)</f>
      </c>
      <c r="J69" s="742"/>
      <c r="K69" s="742"/>
      <c r="L69" s="742"/>
      <c r="M69" s="742"/>
      <c r="N69" s="742"/>
      <c r="O69" s="742"/>
      <c r="P69" s="742"/>
      <c r="Q69" s="742"/>
      <c r="R69" s="742"/>
      <c r="S69" s="742"/>
      <c r="T69" s="742"/>
      <c r="U69" s="742"/>
      <c r="V69" s="742"/>
      <c r="W69" s="742"/>
      <c r="X69" s="301"/>
    </row>
    <row r="70" spans="3:32" s="225" customFormat="1" ht="14.25" customHeight="1">
      <c r="C70" s="748" t="s">
        <v>633</v>
      </c>
      <c r="D70" s="748"/>
      <c r="E70" s="748"/>
      <c r="F70" s="748"/>
      <c r="G70" s="748"/>
      <c r="H70" s="748"/>
      <c r="I70" s="744"/>
      <c r="J70" s="744"/>
      <c r="K70" s="744"/>
      <c r="L70" s="744"/>
      <c r="M70" s="744"/>
      <c r="N70" s="744"/>
      <c r="O70" s="744"/>
      <c r="P70" s="744"/>
      <c r="Q70" s="744"/>
      <c r="R70" s="744"/>
      <c r="S70" s="744"/>
      <c r="T70" s="744"/>
      <c r="U70" s="744"/>
      <c r="V70" s="744"/>
      <c r="W70" s="744"/>
      <c r="X70" s="301"/>
      <c r="Z70" s="300">
        <f>IF(I70="",0,1)</f>
        <v>0</v>
      </c>
      <c r="AF70" s="225">
        <f>Z70</f>
        <v>0</v>
      </c>
    </row>
    <row r="71" spans="2:37" s="225" customFormat="1" ht="12" customHeight="1">
      <c r="B71" s="267"/>
      <c r="C71" s="303" t="s">
        <v>634</v>
      </c>
      <c r="D71" s="303"/>
      <c r="E71" s="303"/>
      <c r="F71" s="303"/>
      <c r="G71" s="303"/>
      <c r="H71" s="303"/>
      <c r="I71" s="303"/>
      <c r="J71" s="303"/>
      <c r="K71" s="746"/>
      <c r="L71" s="746"/>
      <c r="M71" s="746"/>
      <c r="N71" s="746"/>
      <c r="O71" s="746"/>
      <c r="P71" s="746"/>
      <c r="Q71" s="746"/>
      <c r="R71" s="749" t="s">
        <v>635</v>
      </c>
      <c r="S71" s="749"/>
      <c r="T71" s="595">
        <v>0</v>
      </c>
      <c r="U71" s="304"/>
      <c r="V71" s="304"/>
      <c r="W71" s="304"/>
      <c r="X71" s="292"/>
      <c r="Z71" s="300">
        <f>IF(K71="",0,1)</f>
        <v>0</v>
      </c>
      <c r="AA71" s="225">
        <f>IF(T71="",0,1)</f>
        <v>1</v>
      </c>
      <c r="AC71" s="225">
        <f>T71</f>
        <v>0</v>
      </c>
      <c r="AD71" s="225">
        <f>IF(AD74&lt;0,6,1)</f>
        <v>6</v>
      </c>
      <c r="AF71" s="225">
        <f>Z71</f>
        <v>0</v>
      </c>
      <c r="AK71" s="648" t="s">
        <v>802</v>
      </c>
    </row>
    <row r="72" spans="2:37" s="225" customFormat="1" ht="12.75" customHeight="1" hidden="1">
      <c r="B72" s="267"/>
      <c r="C72" s="750" t="s">
        <v>175</v>
      </c>
      <c r="D72" s="750"/>
      <c r="E72" s="750"/>
      <c r="F72" s="750"/>
      <c r="G72" s="750"/>
      <c r="H72" s="750"/>
      <c r="I72" s="750"/>
      <c r="J72" s="303"/>
      <c r="K72" s="751">
        <f>IF(alapadatok!D9="","",alapadatok!D9)</f>
      </c>
      <c r="L72" s="751"/>
      <c r="M72" s="751"/>
      <c r="N72" s="751"/>
      <c r="O72" s="751"/>
      <c r="P72" s="751"/>
      <c r="Q72" s="751"/>
      <c r="R72" s="751"/>
      <c r="S72" s="751"/>
      <c r="T72" s="751"/>
      <c r="U72" s="751"/>
      <c r="V72" s="751"/>
      <c r="W72" s="751"/>
      <c r="X72" s="272"/>
      <c r="AF72" s="225">
        <f>AA71</f>
        <v>1</v>
      </c>
      <c r="AG72" s="225">
        <f>AA71</f>
        <v>1</v>
      </c>
      <c r="AK72" s="649"/>
    </row>
    <row r="73" spans="2:37" s="225" customFormat="1" ht="12" customHeight="1">
      <c r="B73" s="267"/>
      <c r="C73" s="752" t="s">
        <v>636</v>
      </c>
      <c r="D73" s="752"/>
      <c r="E73" s="752"/>
      <c r="F73" s="752"/>
      <c r="G73" s="752"/>
      <c r="H73" s="752"/>
      <c r="I73" s="752"/>
      <c r="J73" s="303"/>
      <c r="K73" s="753"/>
      <c r="L73" s="753"/>
      <c r="M73" s="753"/>
      <c r="N73" s="753"/>
      <c r="O73" s="753"/>
      <c r="P73" s="753"/>
      <c r="Q73" s="753"/>
      <c r="R73" s="753"/>
      <c r="S73" s="753"/>
      <c r="T73" s="753"/>
      <c r="U73" s="753"/>
      <c r="V73" s="753"/>
      <c r="W73" s="753"/>
      <c r="X73" s="292"/>
      <c r="Z73" s="225">
        <f>IF(K73="",0,1)</f>
        <v>0</v>
      </c>
      <c r="AD73" s="225">
        <v>30000000</v>
      </c>
      <c r="AF73" s="225">
        <f>Z73</f>
        <v>0</v>
      </c>
      <c r="AG73" s="225">
        <f>Z73</f>
        <v>0</v>
      </c>
      <c r="AK73" s="650" t="s">
        <v>803</v>
      </c>
    </row>
    <row r="74" spans="2:37" s="225" customFormat="1" ht="13.5" customHeight="1" thickBot="1">
      <c r="B74" s="267"/>
      <c r="C74" s="745" t="s">
        <v>637</v>
      </c>
      <c r="D74" s="745"/>
      <c r="E74" s="745"/>
      <c r="F74" s="745"/>
      <c r="G74" s="745"/>
      <c r="H74" s="745"/>
      <c r="I74" s="745"/>
      <c r="J74" s="745"/>
      <c r="K74" s="745"/>
      <c r="L74" s="745"/>
      <c r="M74" s="745"/>
      <c r="N74" s="745"/>
      <c r="O74" s="296"/>
      <c r="P74" s="754"/>
      <c r="Q74" s="754"/>
      <c r="R74" s="754"/>
      <c r="S74" s="754"/>
      <c r="T74" s="754"/>
      <c r="U74" s="754"/>
      <c r="V74" s="754"/>
      <c r="W74" s="754"/>
      <c r="X74" s="292"/>
      <c r="Z74" s="225">
        <f>IF(P74="",0,1)</f>
        <v>0</v>
      </c>
      <c r="AC74" s="225" t="str">
        <f>LEFT(T71,8)</f>
        <v>0</v>
      </c>
      <c r="AD74" s="225">
        <f>AC74-AD73</f>
        <v>-30000000</v>
      </c>
      <c r="AF74" s="225">
        <f>Z74</f>
        <v>0</v>
      </c>
      <c r="AG74" s="225">
        <f>Z74</f>
        <v>0</v>
      </c>
      <c r="AK74" s="300" t="s">
        <v>805</v>
      </c>
    </row>
    <row r="75" spans="2:24" s="225" customFormat="1" ht="12.75" customHeight="1" hidden="1">
      <c r="B75" s="267"/>
      <c r="C75" s="752"/>
      <c r="D75" s="752"/>
      <c r="E75" s="752"/>
      <c r="F75" s="752"/>
      <c r="G75" s="752"/>
      <c r="H75" s="752"/>
      <c r="I75" s="752"/>
      <c r="J75" s="303"/>
      <c r="K75" s="755" t="s">
        <v>176</v>
      </c>
      <c r="L75" s="755"/>
      <c r="M75" s="755"/>
      <c r="N75" s="755"/>
      <c r="O75" s="755"/>
      <c r="P75" s="755"/>
      <c r="Q75" s="755"/>
      <c r="R75" s="755"/>
      <c r="S75" s="755"/>
      <c r="T75" s="755"/>
      <c r="U75" s="755"/>
      <c r="V75" s="755"/>
      <c r="W75" s="755"/>
      <c r="X75" s="292"/>
    </row>
    <row r="76" spans="2:42" s="225" customFormat="1" ht="14.25" customHeight="1" thickBot="1">
      <c r="B76" s="267"/>
      <c r="C76" s="745" t="s">
        <v>638</v>
      </c>
      <c r="D76" s="745"/>
      <c r="E76" s="745"/>
      <c r="F76" s="745"/>
      <c r="G76" s="745"/>
      <c r="H76" s="745"/>
      <c r="I76" s="745"/>
      <c r="J76" s="745"/>
      <c r="K76" s="756"/>
      <c r="L76" s="756"/>
      <c r="M76" s="756"/>
      <c r="N76" s="756"/>
      <c r="O76" s="756"/>
      <c r="P76" s="756"/>
      <c r="Q76" s="756"/>
      <c r="R76" s="756"/>
      <c r="S76" s="756"/>
      <c r="T76" s="756"/>
      <c r="U76" s="756"/>
      <c r="V76" s="756"/>
      <c r="W76" s="756"/>
      <c r="X76" s="301"/>
      <c r="Z76" s="225">
        <f>IF(K76="",0,1)</f>
        <v>0</v>
      </c>
      <c r="AF76" s="225">
        <f>Z76</f>
        <v>0</v>
      </c>
      <c r="AG76" s="225">
        <f>Z76</f>
        <v>0</v>
      </c>
      <c r="AK76" s="763" t="s">
        <v>804</v>
      </c>
      <c r="AL76" s="764"/>
      <c r="AM76" s="764"/>
      <c r="AN76" s="764"/>
      <c r="AO76" s="764"/>
      <c r="AP76" s="765"/>
    </row>
    <row r="77" spans="4:27" s="305" customFormat="1" ht="12.75" customHeight="1" hidden="1">
      <c r="D77" s="306"/>
      <c r="E77" s="306"/>
      <c r="F77" s="306"/>
      <c r="G77" s="306"/>
      <c r="H77" s="306"/>
      <c r="I77" s="306"/>
      <c r="J77" s="306"/>
      <c r="K77" s="306"/>
      <c r="L77" s="306"/>
      <c r="M77" s="306"/>
      <c r="N77" s="306"/>
      <c r="O77" s="306"/>
      <c r="P77" s="306"/>
      <c r="Q77" s="306"/>
      <c r="R77" s="306"/>
      <c r="S77" s="306"/>
      <c r="T77" s="306"/>
      <c r="U77" s="306"/>
      <c r="V77" s="306"/>
      <c r="W77" s="306"/>
      <c r="X77" s="307"/>
      <c r="Z77" s="305">
        <f>IF(K76="",0,1)</f>
        <v>0</v>
      </c>
      <c r="AA77" s="305">
        <f>IF((Z76+Z77)&lt;1,0,1)</f>
        <v>0</v>
      </c>
    </row>
    <row r="78" spans="2:24" s="225" customFormat="1" ht="12.75" customHeight="1" hidden="1">
      <c r="B78" s="267"/>
      <c r="C78" s="750"/>
      <c r="D78" s="750"/>
      <c r="E78" s="750"/>
      <c r="F78" s="750"/>
      <c r="G78" s="750"/>
      <c r="H78" s="750"/>
      <c r="I78" s="750"/>
      <c r="J78" s="750"/>
      <c r="K78" s="750"/>
      <c r="L78" s="750"/>
      <c r="M78" s="750"/>
      <c r="N78" s="750"/>
      <c r="O78" s="750"/>
      <c r="P78" s="750"/>
      <c r="Q78" s="750"/>
      <c r="R78" s="750"/>
      <c r="S78" s="750"/>
      <c r="T78" s="750"/>
      <c r="U78" s="750"/>
      <c r="V78" s="750"/>
      <c r="W78" s="750"/>
      <c r="X78" s="263"/>
    </row>
    <row r="79" spans="2:24" s="308" customFormat="1" ht="14.25" customHeight="1">
      <c r="B79" s="309"/>
      <c r="C79" s="757" t="s">
        <v>639</v>
      </c>
      <c r="D79" s="757"/>
      <c r="E79" s="757"/>
      <c r="F79" s="757"/>
      <c r="G79" s="757"/>
      <c r="H79" s="757"/>
      <c r="I79" s="758"/>
      <c r="J79" s="758"/>
      <c r="K79" s="758"/>
      <c r="L79" s="758"/>
      <c r="M79" s="758"/>
      <c r="N79" s="758"/>
      <c r="O79" s="758"/>
      <c r="P79" s="758"/>
      <c r="Q79" s="758"/>
      <c r="R79" s="758"/>
      <c r="S79" s="758"/>
      <c r="T79" s="758"/>
      <c r="U79" s="758"/>
      <c r="V79" s="758"/>
      <c r="W79" s="758"/>
      <c r="X79" s="310"/>
    </row>
    <row r="80" spans="4:33" s="225" customFormat="1" ht="12.75" customHeight="1" hidden="1">
      <c r="D80" s="306"/>
      <c r="E80" s="306"/>
      <c r="F80" s="306"/>
      <c r="G80" s="306"/>
      <c r="H80" s="306"/>
      <c r="I80" s="306"/>
      <c r="J80" s="306"/>
      <c r="K80" s="306"/>
      <c r="L80" s="306"/>
      <c r="M80" s="306"/>
      <c r="N80" s="306"/>
      <c r="O80" s="306"/>
      <c r="P80" s="306"/>
      <c r="Q80" s="306"/>
      <c r="R80" s="306"/>
      <c r="S80" s="306"/>
      <c r="T80" s="306"/>
      <c r="U80" s="306"/>
      <c r="V80" s="306"/>
      <c r="W80" s="306"/>
      <c r="X80" s="295"/>
      <c r="Z80" s="225">
        <f>IF(I79="",0,1)</f>
        <v>0</v>
      </c>
      <c r="AA80" s="225">
        <f>IF((Z79+Z80)&lt;1,0,1)</f>
        <v>0</v>
      </c>
      <c r="AF80" s="225">
        <f>Z81</f>
        <v>0</v>
      </c>
      <c r="AG80" s="225">
        <f>Z81</f>
        <v>0</v>
      </c>
    </row>
    <row r="81" spans="2:33" s="225" customFormat="1" ht="13.5" customHeight="1">
      <c r="B81" s="267"/>
      <c r="C81" s="745" t="s">
        <v>640</v>
      </c>
      <c r="D81" s="745"/>
      <c r="E81" s="745"/>
      <c r="F81" s="745"/>
      <c r="G81" s="745"/>
      <c r="H81" s="745"/>
      <c r="I81" s="745"/>
      <c r="J81" s="745"/>
      <c r="K81" s="756"/>
      <c r="L81" s="756"/>
      <c r="M81" s="756"/>
      <c r="N81" s="756"/>
      <c r="O81" s="756"/>
      <c r="P81" s="756"/>
      <c r="Q81" s="756"/>
      <c r="R81" s="756"/>
      <c r="S81" s="756"/>
      <c r="T81" s="756"/>
      <c r="U81" s="756"/>
      <c r="V81" s="756"/>
      <c r="W81" s="756"/>
      <c r="X81" s="257"/>
      <c r="Z81" s="225">
        <f>IF(K81="",0,1)</f>
        <v>0</v>
      </c>
      <c r="AF81" s="300"/>
      <c r="AG81" s="300"/>
    </row>
    <row r="82" spans="2:33" s="300" customFormat="1" ht="1.5" customHeight="1">
      <c r="B82" s="282"/>
      <c r="D82" s="306"/>
      <c r="E82" s="306"/>
      <c r="F82" s="306"/>
      <c r="G82" s="306"/>
      <c r="H82" s="306"/>
      <c r="I82" s="306"/>
      <c r="J82" s="306"/>
      <c r="K82" s="306"/>
      <c r="L82" s="306"/>
      <c r="M82" s="306"/>
      <c r="N82" s="306"/>
      <c r="O82" s="306"/>
      <c r="P82" s="306"/>
      <c r="Q82" s="306"/>
      <c r="R82" s="306"/>
      <c r="S82" s="306"/>
      <c r="T82" s="306"/>
      <c r="U82" s="306"/>
      <c r="V82" s="306"/>
      <c r="W82" s="306"/>
      <c r="X82" s="311"/>
      <c r="AF82" s="225">
        <f>Z83</f>
        <v>0</v>
      </c>
      <c r="AG82" s="225">
        <f>Z83</f>
        <v>0</v>
      </c>
    </row>
    <row r="83" spans="2:33" s="225" customFormat="1" ht="15.75" customHeight="1">
      <c r="B83" s="267"/>
      <c r="C83" s="752" t="s">
        <v>812</v>
      </c>
      <c r="D83" s="752"/>
      <c r="E83" s="752"/>
      <c r="F83" s="752"/>
      <c r="G83" s="752"/>
      <c r="H83" s="752"/>
      <c r="I83" s="752"/>
      <c r="J83" s="752"/>
      <c r="K83" s="752"/>
      <c r="L83" s="752"/>
      <c r="M83" s="752"/>
      <c r="N83" s="752"/>
      <c r="O83" s="303"/>
      <c r="P83" s="761"/>
      <c r="Q83" s="761"/>
      <c r="R83" s="761"/>
      <c r="S83" s="761"/>
      <c r="T83" s="761"/>
      <c r="U83" s="761"/>
      <c r="V83" s="761"/>
      <c r="W83" s="761"/>
      <c r="X83" s="292"/>
      <c r="Z83" s="225">
        <f>IF(P83="",0,1)</f>
        <v>0</v>
      </c>
      <c r="AA83" s="225">
        <f>Z83</f>
        <v>0</v>
      </c>
      <c r="AF83" s="225">
        <v>2</v>
      </c>
      <c r="AG83" s="225">
        <f>AD71</f>
        <v>6</v>
      </c>
    </row>
    <row r="84" spans="3:33" s="225" customFormat="1" ht="15.75" customHeight="1">
      <c r="C84" s="303" t="s">
        <v>810</v>
      </c>
      <c r="D84" s="303"/>
      <c r="E84" s="303"/>
      <c r="F84" s="303"/>
      <c r="G84" s="303"/>
      <c r="H84" s="303"/>
      <c r="I84" s="766"/>
      <c r="J84" s="766"/>
      <c r="K84" s="766"/>
      <c r="L84" s="766"/>
      <c r="M84" s="766"/>
      <c r="N84" s="766"/>
      <c r="O84" s="766"/>
      <c r="P84" s="303" t="s">
        <v>641</v>
      </c>
      <c r="Q84" s="303"/>
      <c r="R84" s="303"/>
      <c r="S84" s="767"/>
      <c r="T84" s="768"/>
      <c r="U84" s="768"/>
      <c r="V84" s="768"/>
      <c r="W84" s="768"/>
      <c r="X84" s="269"/>
      <c r="AF84" s="226">
        <f>SUM(AF66:AF83)</f>
        <v>3</v>
      </c>
      <c r="AG84" s="226">
        <f>SUM(AG66:AG83)</f>
        <v>7</v>
      </c>
    </row>
    <row r="85" spans="3:27" s="300" customFormat="1" ht="12.75" customHeight="1" hidden="1">
      <c r="C85" s="759" t="s">
        <v>642</v>
      </c>
      <c r="D85" s="759"/>
      <c r="E85" s="759"/>
      <c r="F85" s="759"/>
      <c r="G85" s="759"/>
      <c r="H85" s="759"/>
      <c r="I85" s="759"/>
      <c r="J85" s="759"/>
      <c r="K85" s="759"/>
      <c r="L85" s="759"/>
      <c r="M85" s="759"/>
      <c r="N85" s="759"/>
      <c r="O85" s="313"/>
      <c r="P85" s="314" t="s">
        <v>176</v>
      </c>
      <c r="Q85" s="314"/>
      <c r="R85" s="315" t="s">
        <v>569</v>
      </c>
      <c r="S85" s="315"/>
      <c r="T85" s="314" t="s">
        <v>176</v>
      </c>
      <c r="U85" s="315" t="s">
        <v>570</v>
      </c>
      <c r="V85" s="314" t="s">
        <v>176</v>
      </c>
      <c r="W85" s="315" t="s">
        <v>643</v>
      </c>
      <c r="X85" s="316">
        <f>IF(P85="",0,1)</f>
        <v>1</v>
      </c>
      <c r="Y85" s="300">
        <f>IF(T85="",0,1)</f>
        <v>1</v>
      </c>
      <c r="Z85" s="300">
        <f>IF(V85="",0,1)</f>
        <v>1</v>
      </c>
      <c r="AA85" s="300">
        <f>IF(X85+Y85+Z85=3,1,0)</f>
        <v>1</v>
      </c>
    </row>
    <row r="86" spans="3:27" s="300" customFormat="1" ht="12.75" customHeight="1" hidden="1">
      <c r="C86" s="759" t="s">
        <v>644</v>
      </c>
      <c r="D86" s="759"/>
      <c r="E86" s="759"/>
      <c r="F86" s="759"/>
      <c r="G86" s="759"/>
      <c r="H86" s="759"/>
      <c r="I86" s="759"/>
      <c r="J86" s="759"/>
      <c r="K86" s="759"/>
      <c r="L86" s="759"/>
      <c r="M86" s="759"/>
      <c r="N86" s="759"/>
      <c r="O86" s="313"/>
      <c r="P86" s="314" t="s">
        <v>176</v>
      </c>
      <c r="Q86" s="314"/>
      <c r="R86" s="315" t="s">
        <v>569</v>
      </c>
      <c r="S86" s="315"/>
      <c r="T86" s="314" t="s">
        <v>176</v>
      </c>
      <c r="U86" s="315" t="s">
        <v>570</v>
      </c>
      <c r="V86" s="314" t="s">
        <v>176</v>
      </c>
      <c r="W86" s="315" t="s">
        <v>643</v>
      </c>
      <c r="X86" s="316">
        <f>IF(P86="",0,1)</f>
        <v>1</v>
      </c>
      <c r="Y86" s="300">
        <f>IF(T86="",0,1)</f>
        <v>1</v>
      </c>
      <c r="Z86" s="300">
        <f>IF(V86="",0,1)</f>
        <v>1</v>
      </c>
      <c r="AA86" s="300">
        <f>IF(X86+Y86+Z86=3,1,0)</f>
        <v>1</v>
      </c>
    </row>
    <row r="87" spans="3:29" s="300" customFormat="1" ht="12.75" customHeight="1" hidden="1">
      <c r="C87" s="759" t="s">
        <v>645</v>
      </c>
      <c r="D87" s="759"/>
      <c r="E87" s="759"/>
      <c r="F87" s="759"/>
      <c r="G87" s="759"/>
      <c r="H87" s="759"/>
      <c r="I87" s="759"/>
      <c r="J87" s="759"/>
      <c r="K87" s="759"/>
      <c r="L87" s="759"/>
      <c r="M87" s="759"/>
      <c r="N87" s="759"/>
      <c r="O87" s="313"/>
      <c r="P87" s="314"/>
      <c r="Q87" s="314"/>
      <c r="R87" s="315" t="s">
        <v>569</v>
      </c>
      <c r="S87" s="315" t="s">
        <v>176</v>
      </c>
      <c r="T87" s="314"/>
      <c r="U87" s="315" t="s">
        <v>570</v>
      </c>
      <c r="V87" s="314"/>
      <c r="W87" s="315" t="s">
        <v>643</v>
      </c>
      <c r="X87" s="316">
        <f>IF(P87="",0,1)</f>
        <v>0</v>
      </c>
      <c r="Y87" s="300">
        <f>IF(T87="",0,1)</f>
        <v>0</v>
      </c>
      <c r="Z87" s="300">
        <f>IF(V87="",0,1)</f>
        <v>0</v>
      </c>
      <c r="AA87" s="300">
        <f>IF(X87+Y87+Z87=3,1,0)</f>
        <v>0</v>
      </c>
      <c r="AB87" s="300">
        <f>X87+Y87+Z87</f>
        <v>0</v>
      </c>
      <c r="AC87" s="300">
        <f>IF((AB87&lt;3),0,1)</f>
        <v>0</v>
      </c>
    </row>
    <row r="88" spans="3:27" s="300" customFormat="1" ht="12.75" customHeight="1" hidden="1">
      <c r="C88" s="760"/>
      <c r="D88" s="760"/>
      <c r="E88" s="760"/>
      <c r="F88" s="760"/>
      <c r="G88" s="760"/>
      <c r="H88" s="760"/>
      <c r="I88" s="760"/>
      <c r="J88" s="315"/>
      <c r="K88" s="316"/>
      <c r="L88" s="316"/>
      <c r="M88" s="317"/>
      <c r="N88" s="317"/>
      <c r="O88" s="317"/>
      <c r="P88" s="317"/>
      <c r="Q88" s="317"/>
      <c r="R88" s="317"/>
      <c r="S88" s="317"/>
      <c r="T88" s="317"/>
      <c r="U88" s="317"/>
      <c r="V88" s="317"/>
      <c r="W88" s="317"/>
      <c r="X88" s="317"/>
      <c r="AA88" s="300">
        <f>SUM(AA85:AA86)</f>
        <v>2</v>
      </c>
    </row>
    <row r="89" spans="3:24" s="300" customFormat="1" ht="12.75" customHeight="1" hidden="1">
      <c r="C89" s="760"/>
      <c r="D89" s="760"/>
      <c r="E89" s="760"/>
      <c r="F89" s="760"/>
      <c r="G89" s="760"/>
      <c r="H89" s="760"/>
      <c r="I89" s="760"/>
      <c r="J89" s="315"/>
      <c r="K89" s="316"/>
      <c r="L89" s="316"/>
      <c r="M89" s="317"/>
      <c r="N89" s="317"/>
      <c r="O89" s="317"/>
      <c r="P89" s="317"/>
      <c r="Q89" s="317"/>
      <c r="R89" s="317"/>
      <c r="S89" s="317"/>
      <c r="T89" s="317"/>
      <c r="U89" s="317"/>
      <c r="V89" s="317"/>
      <c r="W89" s="317"/>
      <c r="X89" s="317"/>
    </row>
    <row r="90" spans="2:35" ht="12.75">
      <c r="B90" s="284" t="s">
        <v>646</v>
      </c>
      <c r="AH90" s="226">
        <f>MAX(AF84:AG84)</f>
        <v>7</v>
      </c>
      <c r="AI90" s="265">
        <f>IF(AH90=13,1,0)</f>
        <v>0</v>
      </c>
    </row>
    <row r="91" spans="32:33" ht="2.25" customHeight="1">
      <c r="AF91" s="225"/>
      <c r="AG91" s="225"/>
    </row>
    <row r="92" spans="3:30" s="225" customFormat="1" ht="13.5" customHeight="1">
      <c r="C92" s="318">
        <f>IF(AD92=0,"","X")</f>
      </c>
      <c r="E92" s="743" t="s">
        <v>820</v>
      </c>
      <c r="F92" s="743"/>
      <c r="G92" s="743"/>
      <c r="H92" s="743"/>
      <c r="I92" s="743"/>
      <c r="J92" s="743"/>
      <c r="K92" s="743"/>
      <c r="L92" s="743"/>
      <c r="M92" s="743"/>
      <c r="N92" s="743"/>
      <c r="O92" s="743"/>
      <c r="P92" s="743"/>
      <c r="Q92" s="743"/>
      <c r="R92" s="743"/>
      <c r="S92" s="743"/>
      <c r="T92" s="743"/>
      <c r="U92" s="743"/>
      <c r="V92" s="743"/>
      <c r="W92" s="743"/>
      <c r="Z92" s="225">
        <f>IF(C92="",0,1)</f>
        <v>0</v>
      </c>
      <c r="AD92" s="225">
        <f>alapadatok!D161</f>
        <v>0</v>
      </c>
    </row>
    <row r="93" s="225" customFormat="1" ht="3" customHeight="1"/>
    <row r="94" spans="3:30" s="225" customFormat="1" ht="13.5" customHeight="1">
      <c r="C94" s="318">
        <f>IF(AD94=0,"","X")</f>
      </c>
      <c r="D94" s="319"/>
      <c r="E94" s="743" t="s">
        <v>821</v>
      </c>
      <c r="F94" s="743"/>
      <c r="G94" s="743"/>
      <c r="H94" s="743"/>
      <c r="I94" s="743"/>
      <c r="J94" s="743"/>
      <c r="K94" s="743"/>
      <c r="L94" s="743"/>
      <c r="M94" s="743"/>
      <c r="N94" s="743"/>
      <c r="O94" s="743"/>
      <c r="P94" s="743"/>
      <c r="Q94" s="743"/>
      <c r="R94" s="743"/>
      <c r="S94" s="743"/>
      <c r="T94" s="743"/>
      <c r="U94" s="743"/>
      <c r="V94" s="743"/>
      <c r="W94" s="743"/>
      <c r="X94" s="269"/>
      <c r="Z94" s="225">
        <f>IF(C94="",0,1)</f>
        <v>0</v>
      </c>
      <c r="AD94" s="225">
        <f>alapadatok!D160</f>
        <v>0</v>
      </c>
    </row>
    <row r="95" spans="3:24" s="225" customFormat="1" ht="2.25" customHeight="1">
      <c r="C95" s="320"/>
      <c r="D95" s="320"/>
      <c r="E95" s="320"/>
      <c r="F95" s="320"/>
      <c r="G95" s="320"/>
      <c r="H95" s="320"/>
      <c r="I95" s="320"/>
      <c r="J95" s="320"/>
      <c r="K95" s="320"/>
      <c r="L95" s="320"/>
      <c r="M95" s="320"/>
      <c r="N95" s="320"/>
      <c r="O95" s="320"/>
      <c r="P95" s="302"/>
      <c r="Q95" s="302"/>
      <c r="R95" s="302"/>
      <c r="S95" s="302"/>
      <c r="T95" s="302"/>
      <c r="U95" s="302"/>
      <c r="V95" s="321"/>
      <c r="W95" s="321"/>
      <c r="X95" s="322"/>
    </row>
    <row r="96" spans="3:30" s="225" customFormat="1" ht="12.75" customHeight="1">
      <c r="C96" s="318">
        <f>IF(AD96=0,"","X")</f>
      </c>
      <c r="E96" s="743" t="s">
        <v>822</v>
      </c>
      <c r="F96" s="743"/>
      <c r="G96" s="743"/>
      <c r="H96" s="743"/>
      <c r="I96" s="743"/>
      <c r="J96" s="743"/>
      <c r="K96" s="743"/>
      <c r="L96" s="743"/>
      <c r="M96" s="743"/>
      <c r="N96" s="743"/>
      <c r="O96" s="743"/>
      <c r="P96" s="743"/>
      <c r="Q96" s="743"/>
      <c r="R96" s="743"/>
      <c r="S96" s="743"/>
      <c r="T96" s="743"/>
      <c r="U96" s="743"/>
      <c r="V96" s="743"/>
      <c r="W96" s="743"/>
      <c r="Z96" s="225">
        <f>IF(C96="",0,1)</f>
        <v>0</v>
      </c>
      <c r="AD96" s="225">
        <f>alapadatok!H162</f>
        <v>0</v>
      </c>
    </row>
    <row r="97" s="225" customFormat="1" ht="3" customHeight="1"/>
    <row r="98" spans="3:30" s="225" customFormat="1" ht="13.5" customHeight="1">
      <c r="C98" s="318">
        <f>IF(AD98=0,"","X")</f>
      </c>
      <c r="E98" s="743" t="s">
        <v>823</v>
      </c>
      <c r="F98" s="743"/>
      <c r="G98" s="743"/>
      <c r="H98" s="743"/>
      <c r="I98" s="743"/>
      <c r="J98" s="743"/>
      <c r="K98" s="743"/>
      <c r="L98" s="743"/>
      <c r="M98" s="743"/>
      <c r="N98" s="743"/>
      <c r="O98" s="743"/>
      <c r="P98" s="743"/>
      <c r="Q98" s="743"/>
      <c r="R98" s="743"/>
      <c r="S98" s="743"/>
      <c r="T98" s="743"/>
      <c r="U98" s="743"/>
      <c r="V98" s="743"/>
      <c r="W98" s="743"/>
      <c r="Z98" s="225">
        <f>IF(C98="",0,1)</f>
        <v>0</v>
      </c>
      <c r="AD98" s="225">
        <f>alapadatok!D162</f>
        <v>0</v>
      </c>
    </row>
    <row r="99" spans="3:24" s="225" customFormat="1" ht="1.5" customHeight="1">
      <c r="C99" s="748"/>
      <c r="D99" s="748"/>
      <c r="E99" s="748"/>
      <c r="F99" s="748"/>
      <c r="G99" s="748"/>
      <c r="H99" s="748"/>
      <c r="I99" s="762"/>
      <c r="J99" s="762"/>
      <c r="K99" s="762"/>
      <c r="L99" s="762"/>
      <c r="M99" s="762"/>
      <c r="N99" s="762"/>
      <c r="O99" s="762"/>
      <c r="P99" s="762"/>
      <c r="Q99" s="762"/>
      <c r="R99" s="762"/>
      <c r="S99" s="762"/>
      <c r="T99" s="762"/>
      <c r="U99" s="762"/>
      <c r="V99" s="762"/>
      <c r="W99" s="762"/>
      <c r="X99" s="301"/>
    </row>
    <row r="100" spans="3:30" s="225" customFormat="1" ht="13.5" customHeight="1">
      <c r="C100" s="318">
        <f>IF(AD100=0,"","X")</f>
      </c>
      <c r="D100" s="303"/>
      <c r="E100" s="743" t="s">
        <v>824</v>
      </c>
      <c r="F100" s="743"/>
      <c r="G100" s="743"/>
      <c r="H100" s="743"/>
      <c r="I100" s="743"/>
      <c r="J100" s="743"/>
      <c r="K100" s="743"/>
      <c r="L100" s="743"/>
      <c r="M100" s="743"/>
      <c r="N100" s="743"/>
      <c r="O100" s="743"/>
      <c r="P100" s="743"/>
      <c r="Q100" s="743"/>
      <c r="R100" s="743"/>
      <c r="S100" s="743"/>
      <c r="T100" s="743"/>
      <c r="U100" s="743"/>
      <c r="V100" s="743"/>
      <c r="W100" s="743"/>
      <c r="X100" s="301"/>
      <c r="Z100" s="225">
        <f>IF(C100="",0,1)</f>
        <v>0</v>
      </c>
      <c r="AA100" s="225">
        <f>Z92+Z94+Z100</f>
        <v>0</v>
      </c>
      <c r="AB100" s="323">
        <f>IF(AA100&gt;0,1,0)</f>
        <v>0</v>
      </c>
      <c r="AC100" s="225">
        <f>MAX(AB100:AB101)</f>
        <v>1</v>
      </c>
      <c r="AD100" s="225">
        <f>alapadatok!D163</f>
        <v>0</v>
      </c>
    </row>
    <row r="101" spans="3:28" s="225" customFormat="1" ht="12.75">
      <c r="C101" s="302"/>
      <c r="D101" s="302"/>
      <c r="E101" s="743" t="s">
        <v>647</v>
      </c>
      <c r="F101" s="743"/>
      <c r="G101" s="743"/>
      <c r="H101" s="743"/>
      <c r="I101" s="743"/>
      <c r="J101" s="743"/>
      <c r="K101" s="743"/>
      <c r="L101" s="743"/>
      <c r="M101" s="743"/>
      <c r="N101" s="743"/>
      <c r="O101" s="743"/>
      <c r="P101" s="743"/>
      <c r="Q101" s="743"/>
      <c r="R101" s="743"/>
      <c r="S101" s="743"/>
      <c r="T101" s="743"/>
      <c r="U101" s="743"/>
      <c r="V101" s="743"/>
      <c r="W101" s="743"/>
      <c r="X101" s="322"/>
      <c r="AB101" s="225">
        <v>1</v>
      </c>
    </row>
    <row r="102" spans="3:24" s="225" customFormat="1" ht="0.75" customHeight="1">
      <c r="C102" s="302"/>
      <c r="D102" s="302"/>
      <c r="E102" s="269"/>
      <c r="F102" s="269"/>
      <c r="G102" s="269"/>
      <c r="H102" s="269"/>
      <c r="I102" s="269"/>
      <c r="J102" s="269"/>
      <c r="K102" s="269"/>
      <c r="L102" s="269"/>
      <c r="M102" s="269"/>
      <c r="N102" s="269"/>
      <c r="O102" s="269"/>
      <c r="P102" s="269"/>
      <c r="Q102" s="269"/>
      <c r="R102" s="269"/>
      <c r="S102" s="269"/>
      <c r="T102" s="269"/>
      <c r="U102" s="269"/>
      <c r="V102" s="269"/>
      <c r="W102" s="269"/>
      <c r="X102" s="322"/>
    </row>
    <row r="103" spans="3:30" s="225" customFormat="1" ht="14.25" customHeight="1">
      <c r="C103" s="318">
        <f>IF(AD103=0,"","X")</f>
      </c>
      <c r="D103" s="257"/>
      <c r="E103" s="743" t="s">
        <v>825</v>
      </c>
      <c r="F103" s="743"/>
      <c r="G103" s="743"/>
      <c r="H103" s="743"/>
      <c r="I103" s="743"/>
      <c r="J103" s="743"/>
      <c r="K103" s="743"/>
      <c r="L103" s="743"/>
      <c r="M103" s="743"/>
      <c r="N103" s="743"/>
      <c r="O103" s="743"/>
      <c r="P103" s="743"/>
      <c r="Q103" s="743"/>
      <c r="R103" s="743"/>
      <c r="S103" s="743"/>
      <c r="T103" s="743"/>
      <c r="U103" s="743"/>
      <c r="V103" s="743"/>
      <c r="W103" s="743"/>
      <c r="X103" s="269"/>
      <c r="Z103" s="225">
        <f>IF(C103="",0,1)</f>
        <v>0</v>
      </c>
      <c r="AA103" s="225">
        <f>Z96+Z98+Z103</f>
        <v>0</v>
      </c>
      <c r="AB103" s="323">
        <f>IF(AA103&gt;0,1,0)</f>
        <v>0</v>
      </c>
      <c r="AC103" s="225">
        <f>MAX(AB103:AB104)</f>
        <v>1</v>
      </c>
      <c r="AD103" s="225">
        <f>alapadatok!D164</f>
        <v>0</v>
      </c>
    </row>
    <row r="104" spans="3:28" s="225" customFormat="1" ht="12.75">
      <c r="C104" s="257"/>
      <c r="D104" s="257"/>
      <c r="E104" s="743" t="s">
        <v>648</v>
      </c>
      <c r="F104" s="743"/>
      <c r="G104" s="743"/>
      <c r="H104" s="743"/>
      <c r="I104" s="743"/>
      <c r="J104" s="743"/>
      <c r="K104" s="743"/>
      <c r="L104" s="743"/>
      <c r="M104" s="743"/>
      <c r="N104" s="743"/>
      <c r="O104" s="743"/>
      <c r="P104" s="743"/>
      <c r="Q104" s="743"/>
      <c r="R104" s="743"/>
      <c r="S104" s="743"/>
      <c r="T104" s="743"/>
      <c r="U104" s="743"/>
      <c r="V104" s="743"/>
      <c r="W104" s="743"/>
      <c r="X104" s="269"/>
      <c r="AB104" s="225">
        <v>1</v>
      </c>
    </row>
    <row r="105" spans="3:24" s="225" customFormat="1" ht="12.75" customHeight="1" hidden="1">
      <c r="C105" s="257"/>
      <c r="D105" s="257"/>
      <c r="E105" s="269"/>
      <c r="F105" s="269"/>
      <c r="G105" s="269"/>
      <c r="H105" s="269"/>
      <c r="I105" s="269"/>
      <c r="J105" s="269"/>
      <c r="K105" s="269"/>
      <c r="L105" s="269"/>
      <c r="M105" s="269"/>
      <c r="N105" s="269"/>
      <c r="O105" s="269"/>
      <c r="P105" s="269"/>
      <c r="Q105" s="269"/>
      <c r="R105" s="269"/>
      <c r="S105" s="269"/>
      <c r="T105" s="269"/>
      <c r="U105" s="269"/>
      <c r="V105" s="269"/>
      <c r="W105" s="269"/>
      <c r="X105" s="269"/>
    </row>
    <row r="106" s="225" customFormat="1" ht="12.75" customHeight="1" hidden="1"/>
    <row r="107" s="225" customFormat="1" ht="12.75" customHeight="1" hidden="1"/>
    <row r="108" spans="32:33" s="225" customFormat="1" ht="12.75" customHeight="1" hidden="1">
      <c r="AF108" s="226"/>
      <c r="AG108" s="226"/>
    </row>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spans="2:26" ht="12.75" customHeight="1" hidden="1">
      <c r="B117" s="266"/>
      <c r="C117" s="267"/>
      <c r="D117" s="267"/>
      <c r="E117" s="225"/>
      <c r="F117" s="225"/>
      <c r="G117" s="225"/>
      <c r="H117" s="225"/>
      <c r="I117" s="225"/>
      <c r="J117" s="225"/>
      <c r="K117" s="225"/>
      <c r="L117" s="225"/>
      <c r="M117" s="225"/>
      <c r="N117" s="225"/>
      <c r="O117" s="225"/>
      <c r="P117" s="225"/>
      <c r="Q117" s="225"/>
      <c r="R117" s="225"/>
      <c r="S117" s="225"/>
      <c r="T117" s="225"/>
      <c r="U117" s="225"/>
      <c r="V117" s="225"/>
      <c r="W117" s="225"/>
      <c r="Z117" s="225"/>
    </row>
    <row r="118" spans="2:26" ht="12.75" customHeight="1" hidden="1">
      <c r="B118" s="266"/>
      <c r="C118" s="267"/>
      <c r="D118" s="267"/>
      <c r="E118" s="225"/>
      <c r="F118" s="225"/>
      <c r="G118" s="225"/>
      <c r="H118" s="225"/>
      <c r="I118" s="225"/>
      <c r="J118" s="225"/>
      <c r="K118" s="225"/>
      <c r="L118" s="225"/>
      <c r="M118" s="225"/>
      <c r="N118" s="225"/>
      <c r="O118" s="225"/>
      <c r="P118" s="225"/>
      <c r="Q118" s="225"/>
      <c r="R118" s="225"/>
      <c r="S118" s="225"/>
      <c r="T118" s="225"/>
      <c r="U118" s="225"/>
      <c r="V118" s="225"/>
      <c r="W118" s="225"/>
      <c r="Z118" s="225"/>
    </row>
    <row r="119" spans="2:26" ht="10.5" customHeight="1">
      <c r="B119" s="324">
        <f>IF(C119="",0,1)</f>
        <v>0</v>
      </c>
      <c r="C119" s="325">
        <f>IF(AA103&gt;1,"Hibás az egyszerűsített választás következő évre. VI. pont","")</f>
      </c>
      <c r="D119" s="267"/>
      <c r="E119" s="225"/>
      <c r="F119" s="225"/>
      <c r="G119" s="225"/>
      <c r="H119" s="225"/>
      <c r="I119" s="225"/>
      <c r="J119" s="225"/>
      <c r="K119" s="225"/>
      <c r="L119" s="225"/>
      <c r="M119" s="225"/>
      <c r="N119" s="225"/>
      <c r="O119" s="225"/>
      <c r="P119" s="225"/>
      <c r="Q119" s="225"/>
      <c r="R119" s="225"/>
      <c r="S119" s="225"/>
      <c r="T119" s="225"/>
      <c r="U119" s="225"/>
      <c r="V119" s="225"/>
      <c r="W119" s="225"/>
      <c r="Z119" s="225"/>
    </row>
    <row r="120" spans="2:26" ht="10.5" customHeight="1">
      <c r="B120" s="324">
        <f>IF(C120="",0,1)</f>
        <v>0</v>
      </c>
      <c r="C120" s="325">
        <f>IF(AA100&gt;1,"Hibás az egyszerűsített választás tárgyévre. VI. pont","")</f>
      </c>
      <c r="D120" s="267"/>
      <c r="E120" s="225"/>
      <c r="F120" s="225"/>
      <c r="G120" s="225"/>
      <c r="H120" s="225"/>
      <c r="I120" s="225"/>
      <c r="J120" s="225"/>
      <c r="K120" s="225"/>
      <c r="L120" s="225"/>
      <c r="M120" s="225"/>
      <c r="N120" s="225"/>
      <c r="O120" s="225"/>
      <c r="P120" s="225"/>
      <c r="Q120" s="225"/>
      <c r="R120" s="225"/>
      <c r="S120" s="225"/>
      <c r="T120" s="225"/>
      <c r="U120" s="225"/>
      <c r="V120" s="225"/>
      <c r="W120" s="225"/>
      <c r="Z120" s="225"/>
    </row>
    <row r="121" spans="2:3" s="300" customFormat="1" ht="10.5" customHeight="1">
      <c r="B121" s="324">
        <f>IF(C121="",0,1)</f>
        <v>0</v>
      </c>
      <c r="C121" s="262">
        <f>IF(AI54&gt;0,"  Hiba  3.  pont: Csak záró bevallás esetén jelöljön okot / ha záró bevallás egy okot jelöljön meg!","")</f>
      </c>
    </row>
    <row r="122" spans="2:4" ht="10.5" customHeight="1">
      <c r="B122" s="326">
        <f>IF(C122="",0,1)</f>
        <v>1</v>
      </c>
      <c r="C122" s="262" t="str">
        <f>IF(AB126=12,"","Hiba  1. Pont: Túl kevés adatot adott meg!")</f>
        <v>Hiba  1. Pont: Túl kevés adatot adott meg!</v>
      </c>
      <c r="D122" s="262"/>
    </row>
    <row r="123" spans="2:4" ht="12.75" hidden="1">
      <c r="B123" s="326"/>
      <c r="C123" s="262" t="str">
        <f>IF(AA103=2,"","Hiba  2. Pont: Jelölje a bevallási időszak kezdő és záró dátumát!")</f>
        <v>Hiba  2. Pont: Jelölje a bevallási időszak kezdő és záró dátumát!</v>
      </c>
      <c r="D123" s="262"/>
    </row>
    <row r="124" spans="2:4" ht="12.75">
      <c r="B124" s="326">
        <f>IF(C124="",0,1)</f>
        <v>1</v>
      </c>
      <c r="C124" s="262" t="str">
        <f>IF(AA35=1,"","Hiba  1. Pont: Jelölje a bevallási jellegét / csak egyet jelöljön!")</f>
        <v>Hiba  1. Pont: Jelölje a bevallási jellegét / csak egyet jelöljön!</v>
      </c>
      <c r="D124" s="262"/>
    </row>
    <row r="125" spans="2:4" ht="12.75" hidden="1">
      <c r="B125" s="326"/>
      <c r="C125" s="262">
        <f>IF(AD27=1,"","Hiba  1./3.. Pont: A megszűnés időpontját és a záró bevallás jelleget egyszerre lehet csak jelölni!")</f>
      </c>
      <c r="D125" s="262"/>
    </row>
    <row r="126" spans="2:28" ht="15.75">
      <c r="B126" s="327">
        <f>SUM(B119:B125)</f>
        <v>2</v>
      </c>
      <c r="C126" s="328" t="str">
        <f>IF(B126=0,"E L L E N Ő R Z Ö T T","H I B Á S")</f>
        <v>H I B Á S</v>
      </c>
      <c r="D126" s="328"/>
      <c r="M126" s="329" t="str">
        <f>IF(Y126=0,""," VAN HIBÁS LAP !")</f>
        <v> VAN HIBÁS LAP !</v>
      </c>
      <c r="N126" s="329"/>
      <c r="O126" s="329"/>
      <c r="W126" s="330">
        <f>IF(C126="E L L E N Ő R Z Ö T T",0,1)</f>
        <v>1</v>
      </c>
      <c r="X126" s="331"/>
      <c r="Y126" s="226">
        <f>W126+'x2_oldal'!AA54+'2. oldal'!K97+'x4_ oldal'!AD68+'A.LAP'!M46+'F.LAP'!M47+B_LAP!M45+C_LAP!M43+D_LAP!M45+E_LAP!M41</f>
        <v>1</v>
      </c>
      <c r="AB126" s="226">
        <f>AC103+AC100+AI90+AI54+AG38+AB34</f>
        <v>4</v>
      </c>
    </row>
  </sheetData>
  <sheetProtection password="C1DD" sheet="1" objects="1" scenarios="1"/>
  <mergeCells count="83">
    <mergeCell ref="AK76:AP76"/>
    <mergeCell ref="I84:O84"/>
    <mergeCell ref="S84:W84"/>
    <mergeCell ref="E101:W101"/>
    <mergeCell ref="C89:I89"/>
    <mergeCell ref="E92:W92"/>
    <mergeCell ref="E94:W94"/>
    <mergeCell ref="E96:W96"/>
    <mergeCell ref="C85:N85"/>
    <mergeCell ref="C86:N86"/>
    <mergeCell ref="C87:N87"/>
    <mergeCell ref="C88:I88"/>
    <mergeCell ref="C83:N83"/>
    <mergeCell ref="P83:W83"/>
    <mergeCell ref="E103:W103"/>
    <mergeCell ref="E104:W104"/>
    <mergeCell ref="E98:W98"/>
    <mergeCell ref="C99:H99"/>
    <mergeCell ref="I99:W99"/>
    <mergeCell ref="E100:W100"/>
    <mergeCell ref="C76:J76"/>
    <mergeCell ref="K76:W76"/>
    <mergeCell ref="C78:W78"/>
    <mergeCell ref="C79:H79"/>
    <mergeCell ref="I79:W79"/>
    <mergeCell ref="C81:J81"/>
    <mergeCell ref="K81:W81"/>
    <mergeCell ref="C73:I73"/>
    <mergeCell ref="K73:W73"/>
    <mergeCell ref="C74:N74"/>
    <mergeCell ref="P74:W74"/>
    <mergeCell ref="C75:I75"/>
    <mergeCell ref="K75:W75"/>
    <mergeCell ref="C70:H70"/>
    <mergeCell ref="I70:W70"/>
    <mergeCell ref="K71:Q71"/>
    <mergeCell ref="R71:S71"/>
    <mergeCell ref="C72:I72"/>
    <mergeCell ref="K72:W72"/>
    <mergeCell ref="C69:H69"/>
    <mergeCell ref="I69:W69"/>
    <mergeCell ref="C66:J66"/>
    <mergeCell ref="K66:W66"/>
    <mergeCell ref="C68:G68"/>
    <mergeCell ref="H68:P68"/>
    <mergeCell ref="S68:V68"/>
    <mergeCell ref="G49:W49"/>
    <mergeCell ref="G50:W50"/>
    <mergeCell ref="G51:W51"/>
    <mergeCell ref="G53:W53"/>
    <mergeCell ref="G52:W52"/>
    <mergeCell ref="G54:K54"/>
    <mergeCell ref="M54:T54"/>
    <mergeCell ref="G43:W43"/>
    <mergeCell ref="G44:W44"/>
    <mergeCell ref="G45:W45"/>
    <mergeCell ref="G46:W46"/>
    <mergeCell ref="G47:W47"/>
    <mergeCell ref="G48:W48"/>
    <mergeCell ref="B38:C38"/>
    <mergeCell ref="F38:K38"/>
    <mergeCell ref="N38:O38"/>
    <mergeCell ref="P38:Q38"/>
    <mergeCell ref="C40:AF40"/>
    <mergeCell ref="G42:W42"/>
    <mergeCell ref="G30:W30"/>
    <mergeCell ref="G31:W31"/>
    <mergeCell ref="G32:W32"/>
    <mergeCell ref="G33:W33"/>
    <mergeCell ref="G34:W34"/>
    <mergeCell ref="B36:N36"/>
    <mergeCell ref="B24:N24"/>
    <mergeCell ref="U24:W24"/>
    <mergeCell ref="G26:W26"/>
    <mergeCell ref="G27:W27"/>
    <mergeCell ref="G28:W28"/>
    <mergeCell ref="G29:W29"/>
    <mergeCell ref="B11:W11"/>
    <mergeCell ref="C12:J12"/>
    <mergeCell ref="K12:R12"/>
    <mergeCell ref="B13:W13"/>
    <mergeCell ref="B14:W14"/>
    <mergeCell ref="T23:W23"/>
  </mergeCells>
  <hyperlinks>
    <hyperlink ref="AK76" r:id="rId1" display="http://portal.ksh.hu/pls/portal/vb.teaor_main.gszr_main1"/>
  </hyperlinks>
  <printOptions/>
  <pageMargins left="0.670138888888889" right="0.3701388888888889" top="0.2701388888888889" bottom="0.1798611111111111" header="0.5118055555555556" footer="0.5118055555555556"/>
  <pageSetup firstPageNumber="1" useFirstPageNumber="1" horizontalDpi="300" verticalDpi="300" orientation="portrait" paperSize="9" r:id="rId2"/>
</worksheet>
</file>

<file path=xl/worksheets/sheet4.xml><?xml version="1.0" encoding="utf-8"?>
<worksheet xmlns="http://schemas.openxmlformats.org/spreadsheetml/2006/main" xmlns:r="http://schemas.openxmlformats.org/officeDocument/2006/relationships">
  <dimension ref="A15:AL54"/>
  <sheetViews>
    <sheetView zoomScalePageLayoutView="0" workbookViewId="0" topLeftCell="IV25">
      <selection activeCell="A25" sqref="A25"/>
    </sheetView>
  </sheetViews>
  <sheetFormatPr defaultColWidth="0" defaultRowHeight="12.75"/>
  <cols>
    <col min="1" max="37" width="0" style="277" hidden="1" customWidth="1"/>
    <col min="38" max="38" width="0" style="278" hidden="1" customWidth="1"/>
    <col min="39" max="16384" width="0" style="277" hidden="1" customWidth="1"/>
  </cols>
  <sheetData>
    <row r="15" spans="1:35" ht="15.75">
      <c r="A15" s="332" t="s">
        <v>649</v>
      </c>
      <c r="B15" s="267"/>
      <c r="C15" s="267"/>
      <c r="D15" s="267"/>
      <c r="E15" s="267"/>
      <c r="F15" s="267"/>
      <c r="G15" s="771" t="s">
        <v>650</v>
      </c>
      <c r="H15" s="771"/>
      <c r="I15" s="334" t="s">
        <v>569</v>
      </c>
      <c r="J15" s="772" t="s">
        <v>651</v>
      </c>
      <c r="K15" s="772"/>
      <c r="L15" s="772"/>
      <c r="M15" s="270" t="s">
        <v>570</v>
      </c>
      <c r="N15" s="333" t="s">
        <v>652</v>
      </c>
      <c r="O15" s="335" t="s">
        <v>595</v>
      </c>
      <c r="P15" s="267"/>
      <c r="Q15" s="771" t="s">
        <v>650</v>
      </c>
      <c r="R15" s="771"/>
      <c r="S15" s="335" t="s">
        <v>569</v>
      </c>
      <c r="T15" s="771" t="s">
        <v>653</v>
      </c>
      <c r="U15" s="771"/>
      <c r="V15" s="771"/>
      <c r="W15" s="270" t="s">
        <v>570</v>
      </c>
      <c r="X15" s="333" t="s">
        <v>654</v>
      </c>
      <c r="Y15" s="335" t="s">
        <v>596</v>
      </c>
      <c r="Z15" s="267"/>
      <c r="AA15" s="336"/>
      <c r="AC15" s="277">
        <f>IF(G15="",0,1)</f>
        <v>1</v>
      </c>
      <c r="AD15" s="277">
        <f>IF(J15="",0,1)</f>
        <v>1</v>
      </c>
      <c r="AE15" s="277">
        <f>IF(N15="",0,1)</f>
        <v>1</v>
      </c>
      <c r="AF15" s="277">
        <f>IF(Q15="",0,1)</f>
        <v>1</v>
      </c>
      <c r="AG15" s="277">
        <f>IF(T15="",0,1)</f>
        <v>1</v>
      </c>
      <c r="AH15" s="277">
        <f>IF(X15="",0,1)</f>
        <v>1</v>
      </c>
      <c r="AI15" s="277">
        <f>SUM(AC15:AH15)</f>
        <v>6</v>
      </c>
    </row>
    <row r="16" spans="1:32" ht="10.5" customHeight="1">
      <c r="A16" s="337"/>
      <c r="B16" s="338"/>
      <c r="C16" s="338"/>
      <c r="D16" s="338"/>
      <c r="E16" s="338"/>
      <c r="F16" s="339"/>
      <c r="G16" s="340"/>
      <c r="H16" s="341"/>
      <c r="I16" s="342"/>
      <c r="J16" s="340"/>
      <c r="K16" s="340"/>
      <c r="L16" s="340"/>
      <c r="M16" s="343"/>
      <c r="N16" s="340"/>
      <c r="O16" s="344"/>
      <c r="P16" s="339"/>
      <c r="Q16" s="340"/>
      <c r="R16" s="341"/>
      <c r="S16" s="344"/>
      <c r="T16" s="340"/>
      <c r="U16" s="340"/>
      <c r="V16" s="340"/>
      <c r="W16" s="343"/>
      <c r="X16" s="340"/>
      <c r="Y16" s="344"/>
      <c r="Z16" s="339"/>
      <c r="AA16" s="345"/>
      <c r="AF16" s="277">
        <f>IF(AND(AC16=0,AD16=0),1,0)</f>
        <v>1</v>
      </c>
    </row>
    <row r="17" spans="23:34" ht="14.25" customHeight="1">
      <c r="W17" s="346"/>
      <c r="X17" s="346"/>
      <c r="Y17" s="346"/>
      <c r="Z17" s="346"/>
      <c r="AA17" s="347"/>
      <c r="AF17" s="277">
        <f>IF(AND('1. oldal'!AI54=1,'1. oldal'!AJ54=1),1,0)</f>
        <v>0</v>
      </c>
      <c r="AH17" s="277">
        <f>IF(OR(AF17=1,'1. oldal'!AK55=1),1,0)</f>
        <v>1</v>
      </c>
    </row>
    <row r="18" spans="23:27" ht="21" customHeight="1">
      <c r="W18" s="267"/>
      <c r="X18" s="267"/>
      <c r="Y18" s="267"/>
      <c r="Z18" s="267"/>
      <c r="AA18" s="336"/>
    </row>
    <row r="19" spans="23:27" ht="9" customHeight="1">
      <c r="W19" s="267"/>
      <c r="X19" s="267"/>
      <c r="Y19" s="267"/>
      <c r="Z19" s="267"/>
      <c r="AA19" s="336"/>
    </row>
    <row r="20" spans="23:27" ht="21" customHeight="1">
      <c r="W20" s="267"/>
      <c r="X20" s="267"/>
      <c r="Y20" s="267"/>
      <c r="Z20" s="267"/>
      <c r="AA20" s="336"/>
    </row>
    <row r="21" spans="23:27" ht="15">
      <c r="W21" s="267"/>
      <c r="X21" s="267"/>
      <c r="Y21" s="267"/>
      <c r="Z21" s="267"/>
      <c r="AA21" s="336"/>
    </row>
    <row r="22" spans="1:27" ht="6.75" customHeight="1">
      <c r="A22" s="337"/>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45"/>
    </row>
    <row r="23" ht="15" hidden="1"/>
    <row r="24" spans="1:27" ht="15.75">
      <c r="A24" s="348" t="s">
        <v>655</v>
      </c>
      <c r="B24" s="349"/>
      <c r="C24" s="349"/>
      <c r="D24" s="349"/>
      <c r="E24" s="349"/>
      <c r="F24" s="349"/>
      <c r="G24" s="349"/>
      <c r="H24" s="349"/>
      <c r="I24" s="349"/>
      <c r="J24" s="349"/>
      <c r="K24" s="349"/>
      <c r="L24" s="349"/>
      <c r="M24" s="349"/>
      <c r="N24" s="349"/>
      <c r="O24" s="349"/>
      <c r="P24" s="349"/>
      <c r="Q24" s="349"/>
      <c r="R24" s="349"/>
      <c r="S24" s="349"/>
      <c r="T24" s="349"/>
      <c r="U24" s="349"/>
      <c r="V24" s="349"/>
      <c r="W24" s="349"/>
      <c r="X24" s="346"/>
      <c r="Y24" s="346"/>
      <c r="Z24" s="346"/>
      <c r="AA24" s="347"/>
    </row>
    <row r="25" spans="1:27" ht="15">
      <c r="A25" s="769" t="s">
        <v>656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row>
    <row r="26" spans="1:27" ht="15">
      <c r="A26" s="350" t="s">
        <v>657</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336"/>
    </row>
    <row r="27" spans="1:38" ht="15.75">
      <c r="A27" s="350" t="s">
        <v>658</v>
      </c>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351">
        <f>IF(alapadatok!D160="X","X","")</f>
      </c>
      <c r="AC27" s="277">
        <f>IF(AA27="x",1,0)</f>
        <v>0</v>
      </c>
      <c r="AE27" s="352"/>
      <c r="AF27" s="353"/>
      <c r="AJ27" s="353">
        <f>H28</f>
      </c>
      <c r="AK27" s="353"/>
      <c r="AL27" s="354"/>
    </row>
    <row r="28" spans="1:29" ht="15">
      <c r="A28" s="350"/>
      <c r="B28" s="267"/>
      <c r="C28" s="267"/>
      <c r="D28" s="267"/>
      <c r="E28" s="267"/>
      <c r="F28" s="267"/>
      <c r="G28" s="267"/>
      <c r="H28" s="770">
        <f>IF(AA27="x","Átalányadó ? (igen=1)","")</f>
      </c>
      <c r="I28" s="770"/>
      <c r="J28" s="770"/>
      <c r="K28" s="770"/>
      <c r="L28" s="770"/>
      <c r="M28" s="770"/>
      <c r="N28" s="770"/>
      <c r="O28" s="267"/>
      <c r="P28" s="355">
        <f>IF(AL27=1,1,"")</f>
      </c>
      <c r="Q28" s="267"/>
      <c r="R28" s="267"/>
      <c r="S28" s="267"/>
      <c r="T28" s="267"/>
      <c r="U28" s="267"/>
      <c r="V28" s="267"/>
      <c r="W28" s="267"/>
      <c r="X28" s="267"/>
      <c r="Y28" s="267"/>
      <c r="Z28" s="267"/>
      <c r="AA28" s="336"/>
      <c r="AC28" s="277">
        <f>IF(P28=1,1,0)</f>
        <v>0</v>
      </c>
    </row>
    <row r="29" spans="1:27" ht="15">
      <c r="A29" s="356" t="s">
        <v>659</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336"/>
    </row>
    <row r="30" spans="1:27" ht="15">
      <c r="A30" s="350" t="s">
        <v>660</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336"/>
    </row>
    <row r="31" spans="1:27" ht="15">
      <c r="A31" s="350" t="s">
        <v>661</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336"/>
    </row>
    <row r="32" spans="1:29" ht="15.75">
      <c r="A32" s="350" t="s">
        <v>662</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351">
        <f>IF(alapadatok!D162="X","X","")</f>
      </c>
      <c r="AC32" s="277">
        <f>IF(AA32="x",1,0)</f>
        <v>0</v>
      </c>
    </row>
    <row r="33" spans="1:29" ht="15">
      <c r="A33" s="350"/>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336"/>
      <c r="AC33" s="277">
        <f>AC27+AC28+AC35</f>
        <v>0</v>
      </c>
    </row>
    <row r="34" spans="1:27" ht="15">
      <c r="A34" s="356" t="s">
        <v>663</v>
      </c>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336"/>
    </row>
    <row r="35" spans="1:32" ht="15">
      <c r="A35" s="350" t="s">
        <v>664</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C35" s="277">
        <f>IF('1. oldal'!C100="x",1,0)</f>
        <v>0</v>
      </c>
      <c r="AD35" s="277">
        <f>AC27+AC35</f>
        <v>0</v>
      </c>
      <c r="AE35" s="352"/>
      <c r="AF35" s="353"/>
    </row>
    <row r="36" spans="1:27" ht="15">
      <c r="A36" s="350"/>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336"/>
    </row>
    <row r="37" spans="1:27" ht="15">
      <c r="A37" s="356" t="s">
        <v>665</v>
      </c>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336"/>
    </row>
    <row r="38" spans="1:30" ht="15">
      <c r="A38" s="337" t="s">
        <v>666</v>
      </c>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C38" s="277">
        <f>IF('1. oldal'!C103="x",1,0)</f>
        <v>0</v>
      </c>
      <c r="AD38" s="277">
        <f>AC32+AC38</f>
        <v>0</v>
      </c>
    </row>
    <row r="40" spans="1:27" ht="15">
      <c r="A40" s="357" t="s">
        <v>667</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7"/>
    </row>
    <row r="41" spans="1:27" ht="12" customHeight="1">
      <c r="A41" s="356"/>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336"/>
    </row>
    <row r="42" spans="1:29" ht="15.75">
      <c r="A42" s="350"/>
      <c r="B42" s="267" t="s">
        <v>454</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351">
        <f>IF(alapadatok!D167="X","X","")</f>
      </c>
      <c r="AC42" s="277">
        <f>IF(AA42="x",1,0)</f>
        <v>0</v>
      </c>
    </row>
    <row r="43" spans="1:29" ht="15.75">
      <c r="A43" s="350"/>
      <c r="B43" s="267" t="s">
        <v>455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351">
        <f>IF(alapadatok!D168="X","X","")</f>
      </c>
      <c r="AC43" s="277">
        <f>IF(AA43="x",1,0)</f>
        <v>0</v>
      </c>
    </row>
    <row r="44" spans="1:29" ht="15.75">
      <c r="A44" s="350"/>
      <c r="B44" s="267" t="s">
        <v>456</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351">
        <f>IF(alapadatok!D169="X","X","")</f>
      </c>
      <c r="AC44" s="277">
        <f>IF(AA44="x",1,0)</f>
        <v>0</v>
      </c>
    </row>
    <row r="45" spans="1:29" ht="15.75">
      <c r="A45" s="350"/>
      <c r="B45" s="267" t="s">
        <v>457</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351">
        <f>IF(alapadatok!D170="X","X","")</f>
      </c>
      <c r="AC45" s="277">
        <f>IF(AA45="x",1,0)</f>
        <v>0</v>
      </c>
    </row>
    <row r="46" spans="1:29" ht="13.5" customHeight="1">
      <c r="A46" s="358"/>
      <c r="B46" s="359"/>
      <c r="C46" s="338"/>
      <c r="D46" s="338"/>
      <c r="E46" s="338"/>
      <c r="F46" s="338"/>
      <c r="G46" s="338"/>
      <c r="H46" s="338"/>
      <c r="I46" s="338"/>
      <c r="J46" s="338"/>
      <c r="K46" s="338"/>
      <c r="L46" s="338"/>
      <c r="M46" s="338"/>
      <c r="N46" s="338"/>
      <c r="O46" s="338"/>
      <c r="P46" s="338"/>
      <c r="Q46" s="338"/>
      <c r="R46" s="338"/>
      <c r="S46" s="338"/>
      <c r="T46" s="338"/>
      <c r="U46" s="338"/>
      <c r="V46" s="338"/>
      <c r="W46" s="338"/>
      <c r="X46" s="338"/>
      <c r="Y46" s="339"/>
      <c r="Z46" s="339"/>
      <c r="AA46" s="360"/>
      <c r="AC46" s="277">
        <f>SUM(AC42:AC45)</f>
        <v>0</v>
      </c>
    </row>
    <row r="47" spans="1:27" ht="11.25" customHeight="1">
      <c r="A47" s="324"/>
      <c r="B47" s="262"/>
      <c r="Y47" s="285"/>
      <c r="Z47" s="285"/>
      <c r="AA47" s="285"/>
    </row>
    <row r="48" spans="1:27" ht="11.25" customHeight="1">
      <c r="A48" s="324"/>
      <c r="B48" s="262"/>
      <c r="Y48" s="285"/>
      <c r="Z48" s="285"/>
      <c r="AA48" s="285"/>
    </row>
    <row r="49" spans="1:2" ht="11.25" customHeight="1">
      <c r="A49" s="324"/>
      <c r="B49" s="262">
        <f>IF(AI15=6,"","  Hiba  4.  Pont: A bevallás időszakát pontosan és hiánytalanul adja meg!")</f>
      </c>
    </row>
    <row r="50" spans="1:2" ht="11.25" customHeight="1">
      <c r="A50" s="324"/>
      <c r="B50" s="262">
        <f>IF(AND(P28=1,AC27=0),"  Hiba  6.1. pont: Csak akkor írjon be 1-est, ha egyszerűsített módot kiválasztotta!","")</f>
      </c>
    </row>
    <row r="51" spans="1:2" ht="11.25" customHeight="1">
      <c r="A51" s="324">
        <f>IF(B51="",0,1)</f>
        <v>0</v>
      </c>
      <c r="B51" s="262">
        <f>IF(AD35=2,"  Hiba  6. Pont: Egyszerre nem lehet 6.1-et és a 6.3-t megjelölni!","")</f>
      </c>
    </row>
    <row r="52" spans="1:2" ht="11.25" customHeight="1">
      <c r="A52" s="324"/>
      <c r="B52" s="262">
        <f>IF(AD38=2,"  Hiba  6. Pont: Egyszerre nem lehet 6.2-et és a 6.4-t megjelölni!","")</f>
      </c>
    </row>
    <row r="53" spans="1:2" ht="11.25" customHeight="1">
      <c r="A53" s="324"/>
      <c r="B53" s="262" t="str">
        <f>IF(AC46=1,"","  Hiba  7. Pont: Csak egyet választhat! / Legalább egyet választani kell!")</f>
        <v>  Hiba  7. Pont: Csak egyet választhat! / Legalább egyet választani kell!</v>
      </c>
    </row>
    <row r="54" spans="1:27" ht="15.75">
      <c r="A54" s="324">
        <f>SUM(A46:A53)</f>
        <v>0</v>
      </c>
      <c r="B54" s="328" t="str">
        <f>IF(A54=0,"E L L E N Ő R Z Ö T T","   H I B Á S")</f>
        <v>E L L E N Ő R Z Ö T T</v>
      </c>
      <c r="J54" s="361" t="str">
        <f>'1. oldal'!M126</f>
        <v> VAN HIBÁS LAP !</v>
      </c>
      <c r="AA54" s="362">
        <f>IF(B54="E L L E N Ő R Z Ö T T",0,1)</f>
        <v>0</v>
      </c>
    </row>
  </sheetData>
  <sheetProtection sheet="1" objects="1" scenarios="1"/>
  <mergeCells count="6">
    <mergeCell ref="A25:AA25"/>
    <mergeCell ref="H28:N28"/>
    <mergeCell ref="G15:H15"/>
    <mergeCell ref="J15:L15"/>
    <mergeCell ref="Q15:R15"/>
    <mergeCell ref="T15:V15"/>
  </mergeCells>
  <printOptions/>
  <pageMargins left="0.6597222222222222" right="0.5402777777777777" top="0.4798611111111111" bottom="0.1701388888888889" header="0.5118055555555556" footer="0.5118055555555556"/>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V104"/>
  <sheetViews>
    <sheetView showGridLines="0" view="pageBreakPreview" zoomScaleSheetLayoutView="100" zoomScalePageLayoutView="0" workbookViewId="0" topLeftCell="A14">
      <selection activeCell="N27" sqref="N27"/>
    </sheetView>
  </sheetViews>
  <sheetFormatPr defaultColWidth="5.421875" defaultRowHeight="12.75"/>
  <cols>
    <col min="1" max="1" width="5.00390625" style="363" customWidth="1"/>
    <col min="2" max="2" width="4.57421875" style="363" customWidth="1"/>
    <col min="3" max="3" width="2.7109375" style="363" customWidth="1"/>
    <col min="4" max="4" width="23.28125" style="363" customWidth="1"/>
    <col min="5" max="5" width="13.7109375" style="364" customWidth="1"/>
    <col min="6" max="6" width="5.28125" style="364" customWidth="1"/>
    <col min="7" max="7" width="4.57421875" style="364" customWidth="1"/>
    <col min="8" max="8" width="16.7109375" style="363" customWidth="1"/>
    <col min="9" max="9" width="4.7109375" style="363" customWidth="1"/>
    <col min="10" max="13" width="9.140625" style="363" hidden="1" customWidth="1"/>
    <col min="14" max="14" width="6.7109375" style="363" customWidth="1"/>
    <col min="15" max="15" width="5.140625" style="363" customWidth="1"/>
    <col min="16" max="16" width="3.28125" style="363" customWidth="1"/>
    <col min="17" max="21" width="9.140625" style="363" hidden="1" customWidth="1"/>
    <col min="22" max="29" width="9.140625" style="365" hidden="1" customWidth="1"/>
    <col min="30" max="34" width="9.140625" style="363" hidden="1" customWidth="1"/>
    <col min="35" max="35" width="5.421875" style="363" customWidth="1"/>
    <col min="36" max="36" width="5.57421875" style="363" customWidth="1"/>
    <col min="37" max="37" width="0" style="363" hidden="1" customWidth="1"/>
    <col min="38" max="38" width="7.57421875" style="363" customWidth="1"/>
    <col min="39" max="39" width="4.8515625" style="363" customWidth="1"/>
    <col min="40" max="40" width="10.00390625" style="363" customWidth="1"/>
    <col min="41" max="16384" width="5.421875" style="363" customWidth="1"/>
  </cols>
  <sheetData>
    <row r="1" spans="1:35" ht="15.75" hidden="1">
      <c r="A1" s="366" t="str">
        <f>IF(A51="","",A51)</f>
        <v>II.</v>
      </c>
      <c r="B1" s="366" t="str">
        <f>IF(E51="","",E51)</f>
        <v>Alkalmazott adóalap megosztás módszere:</v>
      </c>
      <c r="C1" s="366"/>
      <c r="D1" s="366"/>
      <c r="G1" s="367"/>
      <c r="H1" s="367"/>
      <c r="I1" s="367"/>
      <c r="J1" s="367"/>
      <c r="K1" s="367">
        <f>IF(K51="","",K51)</f>
      </c>
      <c r="L1" s="367"/>
      <c r="Q1" s="368"/>
      <c r="R1" s="368"/>
      <c r="S1" s="368"/>
      <c r="T1" s="368"/>
      <c r="U1" s="368"/>
      <c r="W1" s="369"/>
      <c r="X1" s="369"/>
      <c r="Y1" s="369"/>
      <c r="Z1" s="369"/>
      <c r="AA1" s="369"/>
      <c r="AB1" s="369"/>
      <c r="AC1" s="369"/>
      <c r="AD1" s="370"/>
      <c r="AE1" s="370"/>
      <c r="AF1" s="370"/>
      <c r="AG1" s="370"/>
      <c r="AH1" s="370"/>
      <c r="AI1" s="370"/>
    </row>
    <row r="2" spans="1:35" ht="12.75" customHeight="1" hidden="1">
      <c r="A2" s="366"/>
      <c r="B2" s="366"/>
      <c r="C2" s="366"/>
      <c r="D2" s="366"/>
      <c r="E2" s="366"/>
      <c r="F2" s="366"/>
      <c r="G2" s="367"/>
      <c r="H2" s="367"/>
      <c r="I2" s="367"/>
      <c r="J2" s="367"/>
      <c r="K2" s="367"/>
      <c r="L2" s="367"/>
      <c r="Q2" s="368"/>
      <c r="R2" s="368"/>
      <c r="S2" s="368"/>
      <c r="T2" s="368"/>
      <c r="U2" s="368"/>
      <c r="W2" s="369"/>
      <c r="X2" s="369"/>
      <c r="Y2" s="369"/>
      <c r="Z2" s="369"/>
      <c r="AA2" s="369"/>
      <c r="AB2" s="369"/>
      <c r="AC2" s="369"/>
      <c r="AD2" s="370"/>
      <c r="AE2" s="370"/>
      <c r="AF2" s="370"/>
      <c r="AG2" s="370"/>
      <c r="AH2" s="370"/>
      <c r="AI2" s="370"/>
    </row>
    <row r="3" spans="1:35" ht="12.75" customHeight="1" hidden="1">
      <c r="A3" s="371"/>
      <c r="B3" s="372">
        <f>IF(K55="","",K55)</f>
      </c>
      <c r="C3" s="373"/>
      <c r="D3" s="374" t="str">
        <f>IF(E55="","",E55)</f>
        <v>1. Személyi jellegű ráfordítással arányos</v>
      </c>
      <c r="E3" s="363"/>
      <c r="F3" s="363"/>
      <c r="G3" s="367">
        <f aca="true" t="shared" si="0" ref="G3:K4">IF(G55="","",G55)</f>
      </c>
      <c r="H3" s="367">
        <f t="shared" si="0"/>
      </c>
      <c r="I3" s="367">
        <f t="shared" si="0"/>
      </c>
      <c r="J3" s="367">
        <f t="shared" si="0"/>
      </c>
      <c r="K3" s="367">
        <f t="shared" si="0"/>
      </c>
      <c r="L3" s="371"/>
      <c r="M3" s="375"/>
      <c r="N3" s="375"/>
      <c r="O3" s="375"/>
      <c r="Q3" s="376" t="e">
        <f>ROUND('F.LAP'!J24/('F.LAP'!J24+'F.LAP'!J27+'F.LAP'!J29+'F.LAP'!J31)*Q18,0)/Q18</f>
        <v>#DIV/0!</v>
      </c>
      <c r="R3" s="377" t="e">
        <f>ROUND(Q3*$H$27,6)</f>
        <v>#DIV/0!</v>
      </c>
      <c r="S3" s="378">
        <f>IF('F.LAP'!J24=0,0,ROUND('F.LAP'!J25/'F.LAP'!J24*Q18,0)/Q18)</f>
        <v>0</v>
      </c>
      <c r="T3" s="379" t="e">
        <f>ROUND(R3*S3,6)</f>
        <v>#DIV/0!</v>
      </c>
      <c r="U3" s="368"/>
      <c r="W3" s="369"/>
      <c r="X3" s="369"/>
      <c r="Y3" s="369"/>
      <c r="Z3" s="369"/>
      <c r="AA3" s="369"/>
      <c r="AB3" s="369"/>
      <c r="AC3" s="369"/>
      <c r="AD3" s="370"/>
      <c r="AE3" s="370"/>
      <c r="AF3" s="370"/>
      <c r="AG3" s="370"/>
      <c r="AH3" s="370"/>
      <c r="AI3" s="370"/>
    </row>
    <row r="4" spans="1:35" ht="12.75" customHeight="1" hidden="1">
      <c r="A4" s="380"/>
      <c r="B4" s="372">
        <f>IF(K56="","",K56)</f>
      </c>
      <c r="C4" s="373"/>
      <c r="D4" s="374" t="str">
        <f>IF(E56="","",E56)</f>
        <v>2. Eszközérték arányos</v>
      </c>
      <c r="E4" s="363"/>
      <c r="F4" s="363"/>
      <c r="G4" s="367">
        <f t="shared" si="0"/>
      </c>
      <c r="H4" s="367">
        <f t="shared" si="0"/>
      </c>
      <c r="I4" s="367">
        <f t="shared" si="0"/>
      </c>
      <c r="J4" s="367">
        <f t="shared" si="0"/>
      </c>
      <c r="K4" s="367">
        <f t="shared" si="0"/>
      </c>
      <c r="L4" s="367"/>
      <c r="Q4" s="381" t="e">
        <f>ROUND('F.LAP'!J29/('F.LAP'!J24+'F.LAP'!J27+'F.LAP'!J29+'F.LAP'!J31)*Q18,0)/Q18</f>
        <v>#DIV/0!</v>
      </c>
      <c r="R4" s="377" t="e">
        <f>ROUND(Q4*$H$27,6)</f>
        <v>#DIV/0!</v>
      </c>
      <c r="S4" s="378">
        <f>IF('F.LAP'!J29=0,0,ROUND('F.LAP'!Z31/'F.LAP'!Z29*Q18,0)/Q18)</f>
        <v>0</v>
      </c>
      <c r="T4" s="379" t="e">
        <f>ROUND(R4*S4,6)</f>
        <v>#DIV/0!</v>
      </c>
      <c r="U4" s="368"/>
      <c r="W4" s="369"/>
      <c r="X4" s="369"/>
      <c r="Y4" s="369"/>
      <c r="Z4" s="369"/>
      <c r="AA4" s="369"/>
      <c r="AB4" s="369"/>
      <c r="AC4" s="369"/>
      <c r="AD4" s="370"/>
      <c r="AE4" s="370"/>
      <c r="AF4" s="370"/>
      <c r="AG4" s="370"/>
      <c r="AH4" s="370"/>
      <c r="AI4" s="370"/>
    </row>
    <row r="5" spans="1:35" ht="12.75" customHeight="1" hidden="1">
      <c r="A5" s="367"/>
      <c r="B5" s="372">
        <f>IF(K57="","",K57)</f>
      </c>
      <c r="C5" s="373"/>
      <c r="D5" s="382" t="str">
        <f>IF(E57="","",E57)</f>
        <v>3. Személyi jellegű ráfordítás és eszközérték arányos együtt</v>
      </c>
      <c r="E5" s="363"/>
      <c r="F5" s="363"/>
      <c r="G5" s="380"/>
      <c r="H5" s="380"/>
      <c r="I5" s="367">
        <f aca="true" t="shared" si="1" ref="I5:K6">IF(I57="","",I57)</f>
      </c>
      <c r="J5" s="367">
        <f t="shared" si="1"/>
      </c>
      <c r="K5" s="367">
        <f t="shared" si="1"/>
      </c>
      <c r="L5" s="367"/>
      <c r="Q5" s="381" t="e">
        <f>ROUND('F.LAP'!J27/('F.LAP'!J24+'F.LAP'!J27+'F.LAP'!J29+'F.LAP'!J31)*Q18,0)/Q18</f>
        <v>#DIV/0!</v>
      </c>
      <c r="R5" s="377" t="e">
        <f>H27-R3-R4</f>
        <v>#DIV/0!</v>
      </c>
      <c r="S5" s="378">
        <f>IF('F.LAP'!J27=0,0,ROUND('F.LAP'!J28/'F.LAP'!J27*Q18,0)/Q18)</f>
        <v>0</v>
      </c>
      <c r="T5" s="379" t="e">
        <f>ROUND(R5*S5,6)</f>
        <v>#DIV/0!</v>
      </c>
      <c r="U5" s="383"/>
      <c r="W5" s="369"/>
      <c r="X5" s="369"/>
      <c r="Y5" s="369"/>
      <c r="Z5" s="369"/>
      <c r="AA5" s="369"/>
      <c r="AB5" s="369"/>
      <c r="AC5" s="369"/>
      <c r="AD5" s="370"/>
      <c r="AE5" s="370"/>
      <c r="AF5" s="370"/>
      <c r="AG5" s="370"/>
      <c r="AH5" s="370"/>
      <c r="AI5" s="370"/>
    </row>
    <row r="6" spans="1:35" ht="12.75" customHeight="1" hidden="1">
      <c r="A6" s="367"/>
      <c r="B6" s="372">
        <f>IF(K58="","",K58)</f>
      </c>
      <c r="C6" s="373"/>
      <c r="D6" s="382" t="str">
        <f>IF(E58="","",E58)</f>
        <v>4. A Htv. 3. számú melléklet 2.2. pontja szerinti megosztás</v>
      </c>
      <c r="E6" s="363"/>
      <c r="F6" s="363"/>
      <c r="G6" s="380"/>
      <c r="H6" s="380"/>
      <c r="I6" s="367">
        <f t="shared" si="1"/>
      </c>
      <c r="J6" s="367">
        <f t="shared" si="1"/>
      </c>
      <c r="K6" s="367">
        <f t="shared" si="1"/>
      </c>
      <c r="L6" s="367"/>
      <c r="Q6" s="381" t="e">
        <f>ROUND('F.LAP'!J31/('F.LAP'!J24+'F.LAP'!J27+'F.LAP'!J29+'F.LAP'!J31)*Q18,0)/Q18</f>
        <v>#DIV/0!</v>
      </c>
      <c r="R6" s="377" t="e">
        <f>ROUND(Q6*$H$27,6)</f>
        <v>#DIV/0!</v>
      </c>
      <c r="S6" s="378">
        <f>IF('F.LAP'!J31=0,0,ROUND('F.LAP'!J32/'F.LAP'!J31*Q18,0)/Q18)</f>
        <v>0</v>
      </c>
      <c r="T6" s="379" t="e">
        <f>ROUND(R6*S6,6)</f>
        <v>#DIV/0!</v>
      </c>
      <c r="U6" s="383"/>
      <c r="W6" s="369"/>
      <c r="X6" s="369"/>
      <c r="Y6" s="369"/>
      <c r="Z6" s="369"/>
      <c r="AA6" s="369"/>
      <c r="AB6" s="369"/>
      <c r="AC6" s="369"/>
      <c r="AD6" s="370"/>
      <c r="AE6" s="370"/>
      <c r="AF6" s="370"/>
      <c r="AG6" s="370"/>
      <c r="AH6" s="370"/>
      <c r="AI6" s="370"/>
    </row>
    <row r="7" spans="17:35" ht="12.75" customHeight="1" hidden="1">
      <c r="Q7" s="368"/>
      <c r="R7" s="368"/>
      <c r="S7" s="368"/>
      <c r="T7" s="384" t="e">
        <f>ROUND(T5+T4+T3+T6,0)</f>
        <v>#DIV/0!</v>
      </c>
      <c r="U7" s="368"/>
      <c r="W7" s="369"/>
      <c r="X7" s="369"/>
      <c r="Y7" s="369"/>
      <c r="Z7" s="369"/>
      <c r="AA7" s="369"/>
      <c r="AB7" s="369"/>
      <c r="AC7" s="369"/>
      <c r="AD7" s="370"/>
      <c r="AE7" s="370"/>
      <c r="AF7" s="370"/>
      <c r="AG7" s="370"/>
      <c r="AH7" s="370"/>
      <c r="AI7" s="370"/>
    </row>
    <row r="8" spans="17:21" ht="15" hidden="1">
      <c r="Q8" s="368"/>
      <c r="R8" s="368"/>
      <c r="S8" s="368"/>
      <c r="T8" s="368"/>
      <c r="U8" s="368"/>
    </row>
    <row r="9" ht="15" hidden="1"/>
    <row r="10" ht="12.75" customHeight="1" hidden="1"/>
    <row r="11" spans="1:12" ht="15" hidden="1">
      <c r="A11" s="367"/>
      <c r="B11" s="367"/>
      <c r="C11" s="367"/>
      <c r="D11" s="367"/>
      <c r="E11" s="367"/>
      <c r="F11" s="367"/>
      <c r="G11" s="367"/>
      <c r="H11" s="367"/>
      <c r="I11" s="367"/>
      <c r="J11" s="367"/>
      <c r="K11" s="367"/>
      <c r="L11" s="367"/>
    </row>
    <row r="12" spans="1:12" ht="15" hidden="1">
      <c r="A12" s="367"/>
      <c r="B12" s="367"/>
      <c r="C12" s="367"/>
      <c r="D12" s="367"/>
      <c r="E12" s="367"/>
      <c r="F12" s="367"/>
      <c r="G12" s="367"/>
      <c r="H12" s="367"/>
      <c r="I12" s="367"/>
      <c r="J12" s="367"/>
      <c r="K12" s="367"/>
      <c r="L12" s="367"/>
    </row>
    <row r="13" ht="15" hidden="1"/>
    <row r="14" spans="1:39" ht="15.75">
      <c r="A14" s="699" t="s">
        <v>668</v>
      </c>
      <c r="B14" s="775" t="s">
        <v>669</v>
      </c>
      <c r="C14" s="775"/>
      <c r="D14" s="775"/>
      <c r="E14" s="775"/>
      <c r="F14" s="775"/>
      <c r="G14" s="775"/>
      <c r="H14" s="700"/>
      <c r="I14" s="364"/>
      <c r="J14" s="364"/>
      <c r="K14" s="364"/>
      <c r="L14" s="364"/>
      <c r="M14" s="364"/>
      <c r="N14" s="364"/>
      <c r="O14" s="364"/>
      <c r="R14" s="385" t="s">
        <v>670</v>
      </c>
      <c r="S14" s="368"/>
      <c r="T14" s="368"/>
      <c r="U14" s="368"/>
      <c r="V14" s="386"/>
      <c r="W14" s="386"/>
      <c r="X14" s="386"/>
      <c r="Y14" s="386"/>
      <c r="Z14" s="386"/>
      <c r="AA14" s="386"/>
      <c r="AB14" s="386"/>
      <c r="AC14" s="386"/>
      <c r="AD14" s="368"/>
      <c r="AE14" s="368"/>
      <c r="AF14" s="368"/>
      <c r="AG14" s="368"/>
      <c r="AH14" s="368"/>
      <c r="AI14" s="368"/>
      <c r="AJ14" s="368"/>
      <c r="AK14" s="368"/>
      <c r="AL14" s="368"/>
      <c r="AM14" s="368"/>
    </row>
    <row r="15" spans="1:39" ht="12.75" customHeight="1">
      <c r="A15" s="776"/>
      <c r="B15" s="776"/>
      <c r="C15" s="776"/>
      <c r="D15" s="776"/>
      <c r="E15" s="776"/>
      <c r="F15" s="776"/>
      <c r="G15" s="777"/>
      <c r="H15" s="780" t="s">
        <v>671</v>
      </c>
      <c r="I15" s="782" t="s">
        <v>672</v>
      </c>
      <c r="J15" s="782"/>
      <c r="K15" s="782"/>
      <c r="L15" s="782"/>
      <c r="M15" s="782"/>
      <c r="N15" s="782"/>
      <c r="O15" s="782"/>
      <c r="Q15" s="387"/>
      <c r="R15" s="385" t="s">
        <v>673</v>
      </c>
      <c r="S15" s="385"/>
      <c r="T15" s="385"/>
      <c r="U15" s="385"/>
      <c r="V15" s="386"/>
      <c r="W15" s="386"/>
      <c r="X15" s="386"/>
      <c r="Y15" s="386"/>
      <c r="Z15" s="386"/>
      <c r="AA15" s="386"/>
      <c r="AB15" s="386"/>
      <c r="AC15" s="386"/>
      <c r="AD15" s="385"/>
      <c r="AE15" s="385"/>
      <c r="AF15" s="385"/>
      <c r="AG15" s="385"/>
      <c r="AH15" s="385"/>
      <c r="AI15" s="385"/>
      <c r="AJ15" s="385"/>
      <c r="AK15" s="385"/>
      <c r="AL15" s="385"/>
      <c r="AM15" s="385"/>
    </row>
    <row r="16" spans="1:39" ht="12.75" customHeight="1">
      <c r="A16" s="778"/>
      <c r="B16" s="778"/>
      <c r="C16" s="778"/>
      <c r="D16" s="778"/>
      <c r="E16" s="778"/>
      <c r="F16" s="778"/>
      <c r="G16" s="779"/>
      <c r="H16" s="781"/>
      <c r="I16" s="782"/>
      <c r="J16" s="782"/>
      <c r="K16" s="782"/>
      <c r="L16" s="782"/>
      <c r="M16" s="782"/>
      <c r="N16" s="782"/>
      <c r="O16" s="782"/>
      <c r="Q16" s="387"/>
      <c r="R16" s="388" t="e">
        <f>H28/H23</f>
        <v>#DIV/0!</v>
      </c>
      <c r="S16" s="385" t="s">
        <v>842</v>
      </c>
      <c r="T16" s="385"/>
      <c r="U16" s="385"/>
      <c r="V16" s="386"/>
      <c r="W16" s="386"/>
      <c r="X16" s="386"/>
      <c r="Y16" s="386"/>
      <c r="Z16" s="386"/>
      <c r="AA16" s="386"/>
      <c r="AB16" s="386"/>
      <c r="AC16" s="386"/>
      <c r="AD16" s="385"/>
      <c r="AE16" s="385"/>
      <c r="AF16" s="385"/>
      <c r="AG16" s="385"/>
      <c r="AH16" s="385"/>
      <c r="AI16" s="385"/>
      <c r="AJ16" s="385"/>
      <c r="AK16" s="385"/>
      <c r="AL16" s="385"/>
      <c r="AM16" s="385"/>
    </row>
    <row r="17" spans="1:39" ht="25.5" customHeight="1">
      <c r="A17" s="389" t="s">
        <v>674</v>
      </c>
      <c r="B17" s="783" t="s">
        <v>675</v>
      </c>
      <c r="C17" s="783"/>
      <c r="D17" s="783"/>
      <c r="E17" s="783"/>
      <c r="F17" s="783"/>
      <c r="G17" s="784"/>
      <c r="H17" s="693">
        <f>'A.LAP'!J17+B_LAP!J17+C_LAP!J17+D_LAP!J17+E_LAP!J17</f>
        <v>0</v>
      </c>
      <c r="I17" s="690"/>
      <c r="J17" s="691"/>
      <c r="K17" s="691"/>
      <c r="L17" s="691"/>
      <c r="M17" s="691"/>
      <c r="N17" s="691"/>
      <c r="O17" s="691"/>
      <c r="Q17" s="390"/>
      <c r="R17" s="368"/>
      <c r="S17" s="368"/>
      <c r="T17" s="368"/>
      <c r="U17" s="385"/>
      <c r="V17" s="386"/>
      <c r="W17" s="386"/>
      <c r="X17" s="386"/>
      <c r="Y17" s="386"/>
      <c r="Z17" s="386"/>
      <c r="AA17" s="386"/>
      <c r="AB17" s="386"/>
      <c r="AC17" s="386"/>
      <c r="AD17" s="385"/>
      <c r="AE17" s="385"/>
      <c r="AF17" s="385"/>
      <c r="AG17" s="385"/>
      <c r="AH17" s="385"/>
      <c r="AI17" s="385"/>
      <c r="AJ17" s="385"/>
      <c r="AK17" s="385"/>
      <c r="AL17" s="385"/>
      <c r="AM17" s="385"/>
    </row>
    <row r="18" spans="1:39" ht="15.75" customHeight="1">
      <c r="A18" s="389" t="s">
        <v>676</v>
      </c>
      <c r="B18" s="785" t="s">
        <v>677</v>
      </c>
      <c r="C18" s="785"/>
      <c r="D18" s="785"/>
      <c r="E18" s="785"/>
      <c r="F18" s="785"/>
      <c r="G18" s="786"/>
      <c r="H18" s="694"/>
      <c r="I18" s="690"/>
      <c r="J18" s="691"/>
      <c r="K18" s="691"/>
      <c r="L18" s="691"/>
      <c r="M18" s="691"/>
      <c r="N18" s="691"/>
      <c r="O18" s="691"/>
      <c r="Q18" s="391">
        <v>100000000</v>
      </c>
      <c r="R18" s="392"/>
      <c r="S18" s="392"/>
      <c r="T18" s="368"/>
      <c r="U18" s="385"/>
      <c r="V18" s="386"/>
      <c r="W18" s="386"/>
      <c r="X18" s="386"/>
      <c r="Y18" s="386"/>
      <c r="Z18" s="386"/>
      <c r="AA18" s="386"/>
      <c r="AB18" s="386"/>
      <c r="AC18" s="386"/>
      <c r="AD18" s="385"/>
      <c r="AE18" s="385"/>
      <c r="AF18" s="385"/>
      <c r="AG18" s="385"/>
      <c r="AH18" s="385"/>
      <c r="AI18" s="385"/>
      <c r="AJ18" s="385"/>
      <c r="AK18" s="385"/>
      <c r="AL18" s="385"/>
      <c r="AM18" s="385"/>
    </row>
    <row r="19" spans="1:39" ht="15.75" customHeight="1">
      <c r="A19" s="389" t="s">
        <v>678</v>
      </c>
      <c r="B19" s="785" t="s">
        <v>679</v>
      </c>
      <c r="C19" s="785"/>
      <c r="D19" s="785"/>
      <c r="E19" s="785"/>
      <c r="F19" s="785"/>
      <c r="G19" s="786"/>
      <c r="H19" s="694"/>
      <c r="I19" s="690"/>
      <c r="J19" s="691"/>
      <c r="K19" s="691"/>
      <c r="L19" s="691"/>
      <c r="M19" s="691"/>
      <c r="N19" s="691"/>
      <c r="O19" s="691"/>
      <c r="Q19" s="393" t="e">
        <f>ROUND((H23*(ROUND(((('F.LAP'!J25+'F.LAP'!J28+'F.LAP'!Z31)/('F.LAP'!J24+'F.LAP'!J27+'F.LAP'!Z29))*Q18),0))/Q18),0)</f>
        <v>#DIV/0!</v>
      </c>
      <c r="R19" s="394"/>
      <c r="S19" s="394"/>
      <c r="T19" s="385"/>
      <c r="U19" s="385"/>
      <c r="V19" s="386"/>
      <c r="W19" s="386"/>
      <c r="X19" s="386"/>
      <c r="Y19" s="386"/>
      <c r="Z19" s="386"/>
      <c r="AA19" s="386"/>
      <c r="AB19" s="386"/>
      <c r="AC19" s="386"/>
      <c r="AD19" s="385"/>
      <c r="AE19" s="385"/>
      <c r="AF19" s="385"/>
      <c r="AG19" s="385"/>
      <c r="AH19" s="385"/>
      <c r="AI19" s="385"/>
      <c r="AJ19" s="385"/>
      <c r="AK19" s="385"/>
      <c r="AL19" s="385"/>
      <c r="AM19" s="385"/>
    </row>
    <row r="20" spans="1:74" ht="15.75" customHeight="1">
      <c r="A20" s="389" t="s">
        <v>680</v>
      </c>
      <c r="B20" s="773" t="s">
        <v>681</v>
      </c>
      <c r="C20" s="773"/>
      <c r="D20" s="773"/>
      <c r="E20" s="773"/>
      <c r="F20" s="773"/>
      <c r="G20" s="774"/>
      <c r="H20" s="694"/>
      <c r="I20" s="692"/>
      <c r="J20" s="691"/>
      <c r="K20" s="691"/>
      <c r="L20" s="691"/>
      <c r="M20" s="691"/>
      <c r="N20" s="691"/>
      <c r="O20" s="691"/>
      <c r="Q20" s="393" t="e">
        <f>T7</f>
        <v>#DIV/0!</v>
      </c>
      <c r="R20" s="395">
        <f>IF(H20&gt;H19,1,0)</f>
        <v>0</v>
      </c>
      <c r="S20" s="395">
        <f>IF(R20=1,"Hiba 9131. Sor: Az alvállalkozói teljesítmények értéke nem lehet magasabb, mint a közvetített szolgáltatások értéke!","")</f>
      </c>
      <c r="T20" s="395"/>
      <c r="U20" s="395"/>
      <c r="V20" s="396"/>
      <c r="W20" s="396"/>
      <c r="X20" s="396"/>
      <c r="Y20" s="396"/>
      <c r="Z20" s="396"/>
      <c r="AA20" s="396"/>
      <c r="AB20" s="396"/>
      <c r="AC20" s="396"/>
      <c r="AD20" s="395"/>
      <c r="AE20" s="395"/>
      <c r="AF20" s="395"/>
      <c r="AG20" s="395"/>
      <c r="AH20" s="395"/>
      <c r="AI20" s="395"/>
      <c r="AJ20" s="395"/>
      <c r="AK20" s="395"/>
      <c r="AL20" s="395"/>
      <c r="AM20" s="395"/>
      <c r="AN20" s="397"/>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8"/>
      <c r="BK20" s="398"/>
      <c r="BL20" s="398"/>
      <c r="BM20" s="398"/>
      <c r="BN20" s="398"/>
      <c r="BO20" s="398"/>
      <c r="BP20" s="398"/>
      <c r="BQ20" s="398"/>
      <c r="BR20" s="398"/>
      <c r="BS20" s="398"/>
      <c r="BT20" s="398"/>
      <c r="BU20" s="398"/>
      <c r="BV20" s="398"/>
    </row>
    <row r="21" spans="1:74" ht="15.75" customHeight="1">
      <c r="A21" s="389" t="s">
        <v>682</v>
      </c>
      <c r="B21" s="773" t="s">
        <v>683</v>
      </c>
      <c r="C21" s="773"/>
      <c r="D21" s="773"/>
      <c r="E21" s="773"/>
      <c r="F21" s="773"/>
      <c r="G21" s="774"/>
      <c r="H21" s="694"/>
      <c r="I21" s="690"/>
      <c r="J21" s="691"/>
      <c r="K21" s="691"/>
      <c r="L21" s="691"/>
      <c r="M21" s="691"/>
      <c r="N21" s="691"/>
      <c r="O21" s="691"/>
      <c r="Q21" s="399"/>
      <c r="R21" s="792" t="s">
        <v>684</v>
      </c>
      <c r="S21" s="792"/>
      <c r="T21" s="792"/>
      <c r="U21" s="792"/>
      <c r="V21" s="787" t="s">
        <v>685</v>
      </c>
      <c r="W21" s="787"/>
      <c r="X21" s="787"/>
      <c r="Y21" s="787"/>
      <c r="Z21" s="787" t="s">
        <v>686</v>
      </c>
      <c r="AA21" s="787"/>
      <c r="AB21" s="787"/>
      <c r="AC21" s="787"/>
      <c r="AD21" s="787" t="s">
        <v>687</v>
      </c>
      <c r="AE21" s="787"/>
      <c r="AF21" s="787"/>
      <c r="AG21" s="787"/>
      <c r="AH21" s="400"/>
      <c r="AI21" s="400"/>
      <c r="AJ21" s="395"/>
      <c r="AK21" s="395"/>
      <c r="AL21" s="395"/>
      <c r="AM21" s="395"/>
      <c r="AN21" s="397"/>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398"/>
      <c r="BL21" s="398"/>
      <c r="BM21" s="398"/>
      <c r="BN21" s="398"/>
      <c r="BO21" s="398"/>
      <c r="BP21" s="398"/>
      <c r="BQ21" s="398"/>
      <c r="BR21" s="398"/>
      <c r="BS21" s="398"/>
      <c r="BT21" s="398"/>
      <c r="BU21" s="398"/>
      <c r="BV21" s="398"/>
    </row>
    <row r="22" spans="1:74" ht="15.75" customHeight="1">
      <c r="A22" s="389" t="s">
        <v>688</v>
      </c>
      <c r="B22" s="773" t="s">
        <v>843</v>
      </c>
      <c r="C22" s="773"/>
      <c r="D22" s="773"/>
      <c r="E22" s="773"/>
      <c r="F22" s="773"/>
      <c r="G22" s="774"/>
      <c r="H22" s="694"/>
      <c r="I22" s="690"/>
      <c r="J22" s="691"/>
      <c r="K22" s="691"/>
      <c r="L22" s="691"/>
      <c r="M22" s="691"/>
      <c r="N22" s="691"/>
      <c r="O22" s="691"/>
      <c r="Q22" s="399"/>
      <c r="R22" s="671"/>
      <c r="S22" s="671"/>
      <c r="T22" s="671"/>
      <c r="U22" s="671"/>
      <c r="V22" s="670"/>
      <c r="W22" s="670"/>
      <c r="X22" s="670"/>
      <c r="Y22" s="670"/>
      <c r="Z22" s="670"/>
      <c r="AA22" s="670"/>
      <c r="AB22" s="670"/>
      <c r="AC22" s="670"/>
      <c r="AD22" s="670"/>
      <c r="AE22" s="670"/>
      <c r="AF22" s="670"/>
      <c r="AG22" s="670"/>
      <c r="AH22" s="400"/>
      <c r="AI22" s="400"/>
      <c r="AJ22" s="395"/>
      <c r="AK22" s="395"/>
      <c r="AL22" s="395"/>
      <c r="AM22" s="395"/>
      <c r="AN22" s="397"/>
      <c r="AO22" s="398"/>
      <c r="AP22" s="398"/>
      <c r="AQ22" s="398"/>
      <c r="AR22" s="398"/>
      <c r="AS22" s="398"/>
      <c r="AT22" s="398"/>
      <c r="AU22" s="398"/>
      <c r="AV22" s="398"/>
      <c r="AW22" s="398"/>
      <c r="AX22" s="398"/>
      <c r="AY22" s="398"/>
      <c r="AZ22" s="398"/>
      <c r="BA22" s="398"/>
      <c r="BB22" s="398"/>
      <c r="BC22" s="398"/>
      <c r="BD22" s="398"/>
      <c r="BE22" s="398"/>
      <c r="BF22" s="398"/>
      <c r="BG22" s="398"/>
      <c r="BH22" s="398"/>
      <c r="BI22" s="398"/>
      <c r="BJ22" s="398"/>
      <c r="BK22" s="398"/>
      <c r="BL22" s="398"/>
      <c r="BM22" s="398"/>
      <c r="BN22" s="398"/>
      <c r="BO22" s="398"/>
      <c r="BP22" s="398"/>
      <c r="BQ22" s="398"/>
      <c r="BR22" s="398"/>
      <c r="BS22" s="398"/>
      <c r="BT22" s="398"/>
      <c r="BU22" s="398"/>
      <c r="BV22" s="398"/>
    </row>
    <row r="23" spans="1:74" ht="15.75" customHeight="1">
      <c r="A23" s="389" t="s">
        <v>689</v>
      </c>
      <c r="B23" s="788" t="s">
        <v>845</v>
      </c>
      <c r="C23" s="788"/>
      <c r="D23" s="788"/>
      <c r="E23" s="788"/>
      <c r="F23" s="788"/>
      <c r="G23" s="789"/>
      <c r="H23" s="695">
        <f>IF(H17-H18-H19-H21-H22&lt;0,0,(V23*V28+Z23*Z28+AD23*AD28+R23*R28)*Q23)</f>
        <v>0</v>
      </c>
      <c r="I23" s="690"/>
      <c r="J23" s="691"/>
      <c r="K23" s="691"/>
      <c r="L23" s="691"/>
      <c r="M23" s="691"/>
      <c r="N23" s="691"/>
      <c r="O23" s="691"/>
      <c r="Q23" s="390">
        <f>IF('x2_oldal'!A54=0,1,0)</f>
        <v>1</v>
      </c>
      <c r="R23" s="790">
        <f>H17-H18-H19-H21-H22</f>
        <v>0</v>
      </c>
      <c r="S23" s="790"/>
      <c r="T23" s="790"/>
      <c r="U23" s="790"/>
      <c r="V23" s="790">
        <f>IF(('1. oldal'!C100="X"),ROUND(H17/2,0),0)</f>
        <v>0</v>
      </c>
      <c r="W23" s="790"/>
      <c r="X23" s="790"/>
      <c r="Y23" s="790"/>
      <c r="Z23" s="791">
        <f>IF('1. oldal'!C94="",0,H17*0.8)</f>
        <v>0</v>
      </c>
      <c r="AA23" s="791"/>
      <c r="AB23" s="791"/>
      <c r="AC23" s="791"/>
      <c r="AD23" s="790">
        <f>IF('1. oldal'!C92="",0,'A.LAP'!J17*1.2)</f>
        <v>0</v>
      </c>
      <c r="AE23" s="790"/>
      <c r="AF23" s="790"/>
      <c r="AG23" s="790"/>
      <c r="AH23" s="401">
        <f>SUM(AH28:AH29)</f>
        <v>0</v>
      </c>
      <c r="AI23" s="402"/>
      <c r="AJ23" s="403"/>
      <c r="AK23" s="403"/>
      <c r="AL23" s="395"/>
      <c r="AM23" s="395"/>
      <c r="AN23" s="397"/>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8"/>
      <c r="BR23" s="398"/>
      <c r="BS23" s="398"/>
      <c r="BT23" s="398"/>
      <c r="BU23" s="398"/>
      <c r="BV23" s="398"/>
    </row>
    <row r="24" spans="1:74" ht="15.75" customHeight="1">
      <c r="A24" s="389" t="s">
        <v>691</v>
      </c>
      <c r="B24" s="773" t="s">
        <v>690</v>
      </c>
      <c r="C24" s="773"/>
      <c r="D24" s="773"/>
      <c r="E24" s="773"/>
      <c r="F24" s="773"/>
      <c r="G24" s="774"/>
      <c r="H24" s="694"/>
      <c r="I24" s="690"/>
      <c r="J24" s="691"/>
      <c r="K24" s="691"/>
      <c r="L24" s="691"/>
      <c r="M24" s="691"/>
      <c r="N24" s="691"/>
      <c r="O24" s="691"/>
      <c r="Q24" s="390"/>
      <c r="R24" s="404"/>
      <c r="S24" s="404"/>
      <c r="T24" s="404"/>
      <c r="U24" s="404"/>
      <c r="V24" s="404"/>
      <c r="W24" s="404"/>
      <c r="X24" s="404"/>
      <c r="Y24" s="404"/>
      <c r="Z24" s="404"/>
      <c r="AA24" s="404"/>
      <c r="AB24" s="404"/>
      <c r="AC24" s="404"/>
      <c r="AD24" s="404"/>
      <c r="AE24" s="404"/>
      <c r="AF24" s="404"/>
      <c r="AG24" s="404"/>
      <c r="AH24" s="401"/>
      <c r="AI24" s="402"/>
      <c r="AJ24" s="403"/>
      <c r="AK24" s="403"/>
      <c r="AL24" s="395"/>
      <c r="AM24" s="395"/>
      <c r="AN24" s="397"/>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c r="BO24" s="398"/>
      <c r="BP24" s="398"/>
      <c r="BQ24" s="398"/>
      <c r="BR24" s="398"/>
      <c r="BS24" s="398"/>
      <c r="BT24" s="398"/>
      <c r="BU24" s="398"/>
      <c r="BV24" s="398"/>
    </row>
    <row r="25" spans="1:74" ht="26.25" customHeight="1">
      <c r="A25" s="389" t="s">
        <v>693</v>
      </c>
      <c r="B25" s="793" t="s">
        <v>692</v>
      </c>
      <c r="C25" s="793"/>
      <c r="D25" s="793"/>
      <c r="E25" s="793"/>
      <c r="F25" s="793"/>
      <c r="G25" s="794"/>
      <c r="H25" s="694"/>
      <c r="I25" s="690"/>
      <c r="J25" s="691"/>
      <c r="K25" s="691"/>
      <c r="L25" s="691"/>
      <c r="M25" s="691"/>
      <c r="N25" s="691"/>
      <c r="O25" s="691"/>
      <c r="Q25" s="390"/>
      <c r="R25" s="405">
        <f>IF('1. oldal'!C100="",0,1)</f>
        <v>0</v>
      </c>
      <c r="S25" s="404"/>
      <c r="T25" s="404"/>
      <c r="U25" s="404"/>
      <c r="V25" s="404"/>
      <c r="W25" s="404"/>
      <c r="X25" s="404"/>
      <c r="Y25" s="404"/>
      <c r="Z25" s="404"/>
      <c r="AA25" s="404"/>
      <c r="AB25" s="404"/>
      <c r="AC25" s="404"/>
      <c r="AD25" s="404"/>
      <c r="AE25" s="404"/>
      <c r="AF25" s="404"/>
      <c r="AG25" s="404"/>
      <c r="AH25" s="401"/>
      <c r="AI25" s="402"/>
      <c r="AJ25" s="403"/>
      <c r="AK25" s="403"/>
      <c r="AL25" s="395"/>
      <c r="AM25" s="395"/>
      <c r="AN25" s="397"/>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398"/>
      <c r="BR25" s="398"/>
      <c r="BS25" s="398"/>
      <c r="BT25" s="398"/>
      <c r="BU25" s="398"/>
      <c r="BV25" s="398"/>
    </row>
    <row r="26" spans="1:74" ht="16.5" customHeight="1">
      <c r="A26" s="389" t="s">
        <v>695</v>
      </c>
      <c r="B26" s="773" t="s">
        <v>694</v>
      </c>
      <c r="C26" s="773"/>
      <c r="D26" s="773"/>
      <c r="E26" s="773"/>
      <c r="F26" s="773"/>
      <c r="G26" s="774"/>
      <c r="H26" s="694"/>
      <c r="I26" s="690"/>
      <c r="J26" s="691"/>
      <c r="K26" s="691"/>
      <c r="L26" s="691"/>
      <c r="M26" s="691"/>
      <c r="N26" s="691"/>
      <c r="O26" s="691"/>
      <c r="Q26" s="390"/>
      <c r="R26" s="406">
        <f>IF('1. oldal'!C92="",0,1)</f>
        <v>0</v>
      </c>
      <c r="S26" s="404"/>
      <c r="T26" s="404"/>
      <c r="U26" s="404"/>
      <c r="V26" s="404"/>
      <c r="W26" s="404"/>
      <c r="X26" s="404"/>
      <c r="Y26" s="404"/>
      <c r="Z26" s="404"/>
      <c r="AA26" s="404"/>
      <c r="AB26" s="404"/>
      <c r="AC26" s="404"/>
      <c r="AD26" s="404"/>
      <c r="AE26" s="404"/>
      <c r="AF26" s="404"/>
      <c r="AG26" s="404"/>
      <c r="AH26" s="401"/>
      <c r="AI26" s="402"/>
      <c r="AJ26" s="403"/>
      <c r="AK26" s="403"/>
      <c r="AL26" s="395"/>
      <c r="AM26" s="395"/>
      <c r="AN26" s="397"/>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c r="BQ26" s="398"/>
      <c r="BR26" s="398"/>
      <c r="BS26" s="398"/>
      <c r="BT26" s="398"/>
      <c r="BU26" s="398"/>
      <c r="BV26" s="398"/>
    </row>
    <row r="27" spans="1:74" ht="25.5" customHeight="1">
      <c r="A27" s="389" t="s">
        <v>696</v>
      </c>
      <c r="B27" s="795" t="s">
        <v>846</v>
      </c>
      <c r="C27" s="795"/>
      <c r="D27" s="795"/>
      <c r="E27" s="795"/>
      <c r="F27" s="795"/>
      <c r="G27" s="796"/>
      <c r="H27" s="693">
        <f>H23-H24-H25+H26</f>
        <v>0</v>
      </c>
      <c r="I27" s="690"/>
      <c r="J27" s="691"/>
      <c r="K27" s="691"/>
      <c r="L27" s="691"/>
      <c r="M27" s="691"/>
      <c r="N27" s="691"/>
      <c r="O27" s="691"/>
      <c r="Q27" s="390"/>
      <c r="R27" s="407">
        <f>IF('1. oldal'!C94="",0,1)</f>
        <v>0</v>
      </c>
      <c r="S27" s="408">
        <f>R26+R27+R25</f>
        <v>0</v>
      </c>
      <c r="T27" s="409"/>
      <c r="U27" s="409"/>
      <c r="V27" s="396"/>
      <c r="W27" s="396"/>
      <c r="X27" s="396"/>
      <c r="Y27" s="396"/>
      <c r="Z27" s="396"/>
      <c r="AA27" s="396"/>
      <c r="AB27" s="396"/>
      <c r="AC27" s="396"/>
      <c r="AD27" s="409"/>
      <c r="AE27" s="409"/>
      <c r="AF27" s="409"/>
      <c r="AG27" s="409"/>
      <c r="AH27" s="409"/>
      <c r="AI27" s="409"/>
      <c r="AJ27" s="409"/>
      <c r="AK27" s="409"/>
      <c r="AL27" s="409"/>
      <c r="AM27" s="409"/>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row>
    <row r="28" spans="1:74" ht="24.75" customHeight="1">
      <c r="A28" s="389" t="s">
        <v>697</v>
      </c>
      <c r="B28" s="793" t="s">
        <v>847</v>
      </c>
      <c r="C28" s="793"/>
      <c r="D28" s="793"/>
      <c r="E28" s="793"/>
      <c r="F28" s="793"/>
      <c r="G28" s="794"/>
      <c r="H28" s="693">
        <f>ROUND((IF('F.LAP'!J24+'F.LAP'!J25+'F.LAP'!J27+'F.LAP'!J28+'F.LAP'!Z29+'F.LAP'!Z31=0,H27,Q20)),0)</f>
        <v>0</v>
      </c>
      <c r="I28" s="690"/>
      <c r="J28" s="691"/>
      <c r="K28" s="691"/>
      <c r="L28" s="691"/>
      <c r="M28" s="691"/>
      <c r="N28" s="691"/>
      <c r="O28" s="691"/>
      <c r="Q28" s="390">
        <f>IF(H17-H18-H19-H21&lt;0,-1,0)</f>
        <v>0</v>
      </c>
      <c r="R28" s="803">
        <f>IF(S27=0,1,0)</f>
        <v>1</v>
      </c>
      <c r="S28" s="803"/>
      <c r="T28" s="803"/>
      <c r="U28" s="803"/>
      <c r="V28" s="797">
        <f>IF(V23=0,0,1)</f>
        <v>0</v>
      </c>
      <c r="W28" s="797"/>
      <c r="X28" s="797"/>
      <c r="Y28" s="797"/>
      <c r="Z28" s="790">
        <f>IF('1. oldal'!C94="",0,1)</f>
        <v>0</v>
      </c>
      <c r="AA28" s="790"/>
      <c r="AB28" s="790"/>
      <c r="AC28" s="790"/>
      <c r="AD28" s="797">
        <f>IF('1. oldal'!C92="",0,1)</f>
        <v>0</v>
      </c>
      <c r="AE28" s="797"/>
      <c r="AF28" s="797"/>
      <c r="AG28" s="797"/>
      <c r="AH28" s="401">
        <f>IF('x2_oldal'!AA27="x",1,0)</f>
        <v>0</v>
      </c>
      <c r="AI28" s="395"/>
      <c r="AJ28" s="395"/>
      <c r="AK28" s="395"/>
      <c r="AL28" s="395"/>
      <c r="AM28" s="395"/>
      <c r="AN28" s="397"/>
      <c r="AO28" s="398"/>
      <c r="AP28" s="398"/>
      <c r="AQ28" s="398"/>
      <c r="AR28" s="398"/>
      <c r="AS28" s="398"/>
      <c r="AT28" s="398"/>
      <c r="AU28" s="398"/>
      <c r="AV28" s="398"/>
      <c r="AW28" s="398"/>
      <c r="AX28" s="398"/>
      <c r="AY28" s="398"/>
      <c r="AZ28" s="398"/>
      <c r="BA28" s="398"/>
      <c r="BB28" s="398"/>
      <c r="BC28" s="398"/>
      <c r="BD28" s="398"/>
      <c r="BE28" s="398"/>
      <c r="BF28" s="398"/>
      <c r="BG28" s="398"/>
      <c r="BH28" s="398"/>
      <c r="BI28" s="398"/>
      <c r="BJ28" s="398"/>
      <c r="BK28" s="398"/>
      <c r="BL28" s="398"/>
      <c r="BM28" s="398"/>
      <c r="BN28" s="398"/>
      <c r="BO28" s="398"/>
      <c r="BP28" s="398"/>
      <c r="BQ28" s="398"/>
      <c r="BR28" s="398"/>
      <c r="BS28" s="398"/>
      <c r="BT28" s="398"/>
      <c r="BU28" s="398"/>
      <c r="BV28" s="398"/>
    </row>
    <row r="29" spans="1:74" ht="16.5" customHeight="1">
      <c r="A29" s="389" t="s">
        <v>699</v>
      </c>
      <c r="B29" s="798" t="s">
        <v>698</v>
      </c>
      <c r="C29" s="798"/>
      <c r="D29" s="798"/>
      <c r="E29" s="798"/>
      <c r="F29" s="798"/>
      <c r="G29" s="799"/>
      <c r="H29" s="693">
        <f>SUM(H30:H34)</f>
        <v>0</v>
      </c>
      <c r="I29" s="690"/>
      <c r="J29" s="691"/>
      <c r="K29" s="691"/>
      <c r="L29" s="691"/>
      <c r="M29" s="691"/>
      <c r="N29" s="691"/>
      <c r="O29" s="691"/>
      <c r="Q29" s="390">
        <f>IF(H29&gt;H28,1,0)</f>
        <v>0</v>
      </c>
      <c r="R29" s="395"/>
      <c r="S29" s="395"/>
      <c r="T29" s="395"/>
      <c r="U29" s="395"/>
      <c r="V29" s="396"/>
      <c r="W29" s="396"/>
      <c r="X29" s="396"/>
      <c r="Y29" s="396"/>
      <c r="Z29" s="410"/>
      <c r="AA29" s="411"/>
      <c r="AB29" s="411"/>
      <c r="AC29" s="411"/>
      <c r="AD29" s="800">
        <f>H17*1.2</f>
        <v>0</v>
      </c>
      <c r="AE29" s="800"/>
      <c r="AF29" s="800"/>
      <c r="AG29" s="800"/>
      <c r="AH29" s="395">
        <f>IF('x2_oldal'!P28=1,1,0)</f>
        <v>0</v>
      </c>
      <c r="AI29" s="402">
        <f>IF(AI28=1,'A.LAP'!J17*1.2,"")</f>
      </c>
      <c r="AJ29" s="403"/>
      <c r="AK29" s="403"/>
      <c r="AL29" s="395"/>
      <c r="AM29" s="395"/>
      <c r="AN29" s="397"/>
      <c r="AO29" s="398"/>
      <c r="AP29" s="398"/>
      <c r="AQ29" s="398"/>
      <c r="AR29" s="398"/>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c r="BO29" s="398"/>
      <c r="BP29" s="398"/>
      <c r="BQ29" s="398"/>
      <c r="BR29" s="398"/>
      <c r="BS29" s="398"/>
      <c r="BT29" s="398"/>
      <c r="BU29" s="398"/>
      <c r="BV29" s="398"/>
    </row>
    <row r="30" spans="1:74" ht="12.75" customHeight="1" hidden="1">
      <c r="A30" s="389" t="s">
        <v>701</v>
      </c>
      <c r="B30" s="412"/>
      <c r="C30" s="412"/>
      <c r="D30" s="412"/>
      <c r="E30" s="801"/>
      <c r="F30" s="801"/>
      <c r="G30" s="802"/>
      <c r="H30" s="696">
        <f>főkönyv!B87</f>
        <v>0</v>
      </c>
      <c r="I30" s="690"/>
      <c r="J30" s="691"/>
      <c r="K30" s="691"/>
      <c r="L30" s="691"/>
      <c r="M30" s="691"/>
      <c r="N30" s="691"/>
      <c r="O30" s="691"/>
      <c r="Q30" s="390"/>
      <c r="R30" s="395"/>
      <c r="S30" s="395"/>
      <c r="T30" s="395"/>
      <c r="U30" s="395"/>
      <c r="V30" s="396"/>
      <c r="W30" s="396"/>
      <c r="X30" s="396"/>
      <c r="Y30" s="396"/>
      <c r="Z30" s="396"/>
      <c r="AA30" s="396"/>
      <c r="AB30" s="396"/>
      <c r="AC30" s="396"/>
      <c r="AD30" s="800">
        <f>'A.LAP'!O19*0.8</f>
        <v>0</v>
      </c>
      <c r="AE30" s="800"/>
      <c r="AF30" s="800"/>
      <c r="AG30" s="800"/>
      <c r="AH30" s="395"/>
      <c r="AI30" s="402"/>
      <c r="AJ30" s="403"/>
      <c r="AK30" s="403"/>
      <c r="AL30" s="395"/>
      <c r="AM30" s="395"/>
      <c r="AN30" s="397"/>
      <c r="AO30" s="398"/>
      <c r="AP30" s="398"/>
      <c r="AQ30" s="398"/>
      <c r="AR30" s="398"/>
      <c r="AS30" s="398"/>
      <c r="AT30" s="398"/>
      <c r="AU30" s="398"/>
      <c r="AV30" s="398"/>
      <c r="AW30" s="398"/>
      <c r="AX30" s="398"/>
      <c r="AY30" s="398"/>
      <c r="AZ30" s="398"/>
      <c r="BA30" s="398"/>
      <c r="BB30" s="398"/>
      <c r="BC30" s="398"/>
      <c r="BD30" s="398"/>
      <c r="BE30" s="398"/>
      <c r="BF30" s="398"/>
      <c r="BG30" s="398"/>
      <c r="BH30" s="398"/>
      <c r="BI30" s="398"/>
      <c r="BJ30" s="398"/>
      <c r="BK30" s="398"/>
      <c r="BL30" s="398"/>
      <c r="BM30" s="398"/>
      <c r="BN30" s="398"/>
      <c r="BO30" s="398"/>
      <c r="BP30" s="398"/>
      <c r="BQ30" s="398"/>
      <c r="BR30" s="398"/>
      <c r="BS30" s="398"/>
      <c r="BT30" s="398"/>
      <c r="BU30" s="398"/>
      <c r="BV30" s="398"/>
    </row>
    <row r="31" spans="1:74" ht="12.75" customHeight="1" hidden="1">
      <c r="A31" s="389" t="s">
        <v>702</v>
      </c>
      <c r="B31" s="412"/>
      <c r="C31" s="412"/>
      <c r="D31" s="412"/>
      <c r="E31" s="801"/>
      <c r="F31" s="801"/>
      <c r="G31" s="802"/>
      <c r="H31" s="696">
        <f>főkönyv!B88</f>
        <v>0</v>
      </c>
      <c r="I31" s="690"/>
      <c r="J31" s="691"/>
      <c r="K31" s="691"/>
      <c r="L31" s="691"/>
      <c r="M31" s="691"/>
      <c r="N31" s="691"/>
      <c r="O31" s="691"/>
      <c r="Q31" s="390"/>
      <c r="R31" s="395"/>
      <c r="S31" s="409">
        <f>IF(Q29=1,"Hiba 817. Sor:  az alap csökkentő nagyobb mint az alap!","")</f>
      </c>
      <c r="T31" s="395"/>
      <c r="U31" s="395"/>
      <c r="V31" s="396"/>
      <c r="W31" s="396"/>
      <c r="X31" s="396"/>
      <c r="Y31" s="396"/>
      <c r="Z31" s="396"/>
      <c r="AA31" s="396"/>
      <c r="AB31" s="396"/>
      <c r="AC31" s="396"/>
      <c r="AD31" s="804"/>
      <c r="AE31" s="804"/>
      <c r="AF31" s="804"/>
      <c r="AG31" s="804"/>
      <c r="AH31" s="395"/>
      <c r="AI31" s="395"/>
      <c r="AJ31" s="395"/>
      <c r="AK31" s="395"/>
      <c r="AL31" s="395"/>
      <c r="AM31" s="395"/>
      <c r="AN31" s="397"/>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8"/>
      <c r="BR31" s="398"/>
      <c r="BS31" s="398"/>
      <c r="BT31" s="398"/>
      <c r="BU31" s="398"/>
      <c r="BV31" s="398"/>
    </row>
    <row r="32" spans="1:74" ht="12.75" customHeight="1" hidden="1">
      <c r="A32" s="389" t="s">
        <v>704</v>
      </c>
      <c r="B32" s="412"/>
      <c r="C32" s="412"/>
      <c r="D32" s="412"/>
      <c r="E32" s="801"/>
      <c r="F32" s="801"/>
      <c r="G32" s="802"/>
      <c r="H32" s="696">
        <f>főkönyv!B89</f>
        <v>0</v>
      </c>
      <c r="I32" s="690"/>
      <c r="J32" s="691"/>
      <c r="K32" s="691"/>
      <c r="L32" s="691"/>
      <c r="M32" s="691"/>
      <c r="N32" s="691"/>
      <c r="O32" s="691"/>
      <c r="R32" s="409"/>
      <c r="S32" s="409"/>
      <c r="T32" s="409"/>
      <c r="U32" s="409"/>
      <c r="V32" s="396"/>
      <c r="W32" s="396"/>
      <c r="X32" s="396"/>
      <c r="Y32" s="396"/>
      <c r="Z32" s="396"/>
      <c r="AA32" s="396"/>
      <c r="AB32" s="396"/>
      <c r="AC32" s="396"/>
      <c r="AD32" s="409"/>
      <c r="AE32" s="409"/>
      <c r="AF32" s="409"/>
      <c r="AG32" s="409"/>
      <c r="AH32" s="409"/>
      <c r="AI32" s="409"/>
      <c r="AJ32" s="409"/>
      <c r="AK32" s="409"/>
      <c r="AL32" s="409"/>
      <c r="AM32" s="409"/>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c r="BO32" s="398"/>
      <c r="BP32" s="398"/>
      <c r="BQ32" s="398"/>
      <c r="BR32" s="398"/>
      <c r="BS32" s="398"/>
      <c r="BT32" s="398"/>
      <c r="BU32" s="398"/>
      <c r="BV32" s="398"/>
    </row>
    <row r="33" spans="1:74" ht="12.75" customHeight="1" hidden="1">
      <c r="A33" s="389" t="s">
        <v>706</v>
      </c>
      <c r="B33" s="412"/>
      <c r="C33" s="412"/>
      <c r="D33" s="412"/>
      <c r="E33" s="801"/>
      <c r="F33" s="801"/>
      <c r="G33" s="802"/>
      <c r="H33" s="696">
        <f>főkönyv!B90</f>
        <v>0</v>
      </c>
      <c r="I33" s="690"/>
      <c r="J33" s="691"/>
      <c r="K33" s="691"/>
      <c r="L33" s="691"/>
      <c r="M33" s="691"/>
      <c r="N33" s="691"/>
      <c r="O33" s="691"/>
      <c r="Q33" s="390"/>
      <c r="R33" s="409"/>
      <c r="S33" s="409"/>
      <c r="T33" s="409"/>
      <c r="U33" s="409"/>
      <c r="V33" s="396"/>
      <c r="W33" s="396"/>
      <c r="X33" s="396"/>
      <c r="Y33" s="396"/>
      <c r="Z33" s="396"/>
      <c r="AA33" s="396"/>
      <c r="AB33" s="396"/>
      <c r="AC33" s="396"/>
      <c r="AD33" s="409"/>
      <c r="AE33" s="409"/>
      <c r="AF33" s="409"/>
      <c r="AG33" s="409"/>
      <c r="AH33" s="409"/>
      <c r="AI33" s="409"/>
      <c r="AJ33" s="409"/>
      <c r="AK33" s="409"/>
      <c r="AL33" s="409"/>
      <c r="AM33" s="409"/>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398"/>
      <c r="BJ33" s="398"/>
      <c r="BK33" s="398"/>
      <c r="BL33" s="398"/>
      <c r="BM33" s="398"/>
      <c r="BN33" s="398"/>
      <c r="BO33" s="398"/>
      <c r="BP33" s="398"/>
      <c r="BQ33" s="398"/>
      <c r="BR33" s="398"/>
      <c r="BS33" s="398"/>
      <c r="BT33" s="398"/>
      <c r="BU33" s="398"/>
      <c r="BV33" s="398"/>
    </row>
    <row r="34" spans="1:17" ht="12.75" customHeight="1" hidden="1">
      <c r="A34" s="389" t="s">
        <v>709</v>
      </c>
      <c r="B34" s="412"/>
      <c r="C34" s="412"/>
      <c r="D34" s="412"/>
      <c r="E34" s="801"/>
      <c r="F34" s="801"/>
      <c r="G34" s="802"/>
      <c r="H34" s="696">
        <f>főkönyv!B91</f>
        <v>0</v>
      </c>
      <c r="I34" s="690"/>
      <c r="J34" s="691"/>
      <c r="K34" s="691"/>
      <c r="L34" s="691"/>
      <c r="M34" s="691"/>
      <c r="N34" s="691"/>
      <c r="O34" s="691"/>
      <c r="Q34" s="364"/>
    </row>
    <row r="35" spans="1:30" ht="17.25" customHeight="1">
      <c r="A35" s="389" t="s">
        <v>701</v>
      </c>
      <c r="B35" s="785" t="s">
        <v>700</v>
      </c>
      <c r="C35" s="785"/>
      <c r="D35" s="785"/>
      <c r="E35" s="785"/>
      <c r="F35" s="785"/>
      <c r="G35" s="786"/>
      <c r="H35" s="693">
        <f>H28-H29</f>
        <v>0</v>
      </c>
      <c r="I35" s="690"/>
      <c r="J35" s="691"/>
      <c r="K35" s="691"/>
      <c r="L35" s="691"/>
      <c r="M35" s="691"/>
      <c r="N35" s="691"/>
      <c r="O35" s="691"/>
      <c r="R35" s="363">
        <f>R23*R28</f>
        <v>0</v>
      </c>
      <c r="V35" s="365">
        <f>V23*V28</f>
        <v>0</v>
      </c>
      <c r="Z35" s="413">
        <f>Z23*Z28</f>
        <v>0</v>
      </c>
      <c r="AD35" s="414">
        <f>AD23+AD28</f>
        <v>0</v>
      </c>
    </row>
    <row r="36" spans="1:21" ht="15.75" customHeight="1">
      <c r="A36" s="389" t="s">
        <v>702</v>
      </c>
      <c r="B36" s="805" t="s">
        <v>848</v>
      </c>
      <c r="C36" s="805"/>
      <c r="D36" s="805"/>
      <c r="E36" s="805"/>
      <c r="F36" s="806">
        <f>főkönyv!B94</f>
        <v>0.02</v>
      </c>
      <c r="G36" s="807"/>
      <c r="H36" s="693">
        <f>IF(H35&lt;0,0,ROUND(H35*F36,0))</f>
        <v>0</v>
      </c>
      <c r="I36" s="690"/>
      <c r="J36" s="691"/>
      <c r="K36" s="691"/>
      <c r="L36" s="691"/>
      <c r="M36" s="691"/>
      <c r="N36" s="691"/>
      <c r="O36" s="691"/>
      <c r="P36" s="387"/>
      <c r="R36" s="415"/>
      <c r="S36" s="415"/>
      <c r="T36" s="415"/>
      <c r="U36" s="415"/>
    </row>
    <row r="37" spans="1:24" ht="18" customHeight="1">
      <c r="A37" s="389" t="s">
        <v>704</v>
      </c>
      <c r="B37" s="793" t="s">
        <v>703</v>
      </c>
      <c r="C37" s="793"/>
      <c r="D37" s="793"/>
      <c r="E37" s="793"/>
      <c r="F37" s="793"/>
      <c r="G37" s="794"/>
      <c r="H37" s="601">
        <v>0</v>
      </c>
      <c r="I37" s="690"/>
      <c r="J37" s="691"/>
      <c r="K37" s="691"/>
      <c r="L37" s="691"/>
      <c r="M37" s="691"/>
      <c r="N37" s="691"/>
      <c r="O37" s="691"/>
      <c r="Q37" s="363">
        <f>IF(H38+H39+H40+H41&gt;H36,1,0)</f>
        <v>0</v>
      </c>
      <c r="R37" s="416"/>
      <c r="S37" s="416"/>
      <c r="T37" s="416"/>
      <c r="U37" s="416"/>
      <c r="V37" s="417"/>
      <c r="W37" s="417"/>
      <c r="X37" s="417"/>
    </row>
    <row r="38" spans="1:24" ht="12.75" customHeight="1" hidden="1">
      <c r="A38" s="389" t="s">
        <v>706</v>
      </c>
      <c r="B38" s="412"/>
      <c r="C38" s="412"/>
      <c r="D38" s="412"/>
      <c r="E38" s="801"/>
      <c r="F38" s="801"/>
      <c r="G38" s="802"/>
      <c r="H38" s="696">
        <f>főkönyv!B97</f>
        <v>0</v>
      </c>
      <c r="I38" s="690"/>
      <c r="J38" s="691"/>
      <c r="K38" s="691"/>
      <c r="L38" s="691"/>
      <c r="M38" s="691"/>
      <c r="N38" s="691"/>
      <c r="O38" s="691"/>
      <c r="R38" s="416"/>
      <c r="S38" s="416">
        <f>IF(Q37=1,"Hiba 822. Sor:  a kedvezmény &gt; mint az adó","")</f>
      </c>
      <c r="T38" s="416"/>
      <c r="U38" s="416"/>
      <c r="V38" s="417"/>
      <c r="W38" s="417"/>
      <c r="X38" s="417"/>
    </row>
    <row r="39" spans="1:24" ht="12.75" customHeight="1" hidden="1">
      <c r="A39" s="389" t="s">
        <v>709</v>
      </c>
      <c r="B39" s="412"/>
      <c r="C39" s="412"/>
      <c r="D39" s="412"/>
      <c r="E39" s="801"/>
      <c r="F39" s="801"/>
      <c r="G39" s="802"/>
      <c r="H39" s="696">
        <f>főkönyv!B98</f>
        <v>0</v>
      </c>
      <c r="I39" s="690"/>
      <c r="J39" s="691"/>
      <c r="K39" s="691"/>
      <c r="L39" s="691"/>
      <c r="M39" s="691"/>
      <c r="N39" s="691"/>
      <c r="O39" s="691"/>
      <c r="R39" s="416"/>
      <c r="S39" s="416"/>
      <c r="T39" s="416"/>
      <c r="U39" s="416"/>
      <c r="V39" s="417"/>
      <c r="W39" s="417"/>
      <c r="X39" s="417"/>
    </row>
    <row r="40" spans="1:15" ht="12.75" customHeight="1" hidden="1">
      <c r="A40" s="389" t="s">
        <v>712</v>
      </c>
      <c r="B40" s="412"/>
      <c r="C40" s="412"/>
      <c r="D40" s="412"/>
      <c r="E40" s="801"/>
      <c r="F40" s="801"/>
      <c r="G40" s="802"/>
      <c r="H40" s="696">
        <f>főkönyv!B99</f>
        <v>0</v>
      </c>
      <c r="I40" s="690"/>
      <c r="J40" s="691"/>
      <c r="K40" s="691"/>
      <c r="L40" s="691"/>
      <c r="M40" s="691"/>
      <c r="N40" s="691"/>
      <c r="O40" s="691"/>
    </row>
    <row r="41" spans="1:15" ht="12.75" customHeight="1" hidden="1">
      <c r="A41" s="389" t="s">
        <v>714</v>
      </c>
      <c r="B41" s="412"/>
      <c r="C41" s="412"/>
      <c r="D41" s="412"/>
      <c r="E41" s="801"/>
      <c r="F41" s="801"/>
      <c r="G41" s="802"/>
      <c r="H41" s="696">
        <f>főkönyv!B100</f>
        <v>0</v>
      </c>
      <c r="I41" s="690"/>
      <c r="J41" s="691"/>
      <c r="K41" s="691"/>
      <c r="L41" s="691"/>
      <c r="M41" s="691"/>
      <c r="N41" s="691"/>
      <c r="O41" s="691"/>
    </row>
    <row r="42" spans="1:15" ht="27" customHeight="1">
      <c r="A42" s="389" t="s">
        <v>706</v>
      </c>
      <c r="B42" s="793" t="s">
        <v>705</v>
      </c>
      <c r="C42" s="793"/>
      <c r="D42" s="793"/>
      <c r="E42" s="793"/>
      <c r="F42" s="793"/>
      <c r="G42" s="794"/>
      <c r="H42" s="601"/>
      <c r="I42" s="690"/>
      <c r="J42" s="691"/>
      <c r="K42" s="691"/>
      <c r="L42" s="691"/>
      <c r="M42" s="691"/>
      <c r="N42" s="691"/>
      <c r="O42" s="691"/>
    </row>
    <row r="43" spans="1:40" ht="27.75" customHeight="1">
      <c r="A43" s="389" t="s">
        <v>709</v>
      </c>
      <c r="B43" s="793" t="s">
        <v>707</v>
      </c>
      <c r="C43" s="793"/>
      <c r="D43" s="793"/>
      <c r="E43" s="793"/>
      <c r="F43" s="793"/>
      <c r="G43" s="794"/>
      <c r="H43" s="601">
        <v>0</v>
      </c>
      <c r="I43" s="690"/>
      <c r="J43" s="691"/>
      <c r="K43" s="691"/>
      <c r="L43" s="691"/>
      <c r="M43" s="691"/>
      <c r="N43" s="691"/>
      <c r="O43" s="691"/>
      <c r="AI43" s="418" t="s">
        <v>708</v>
      </c>
      <c r="AN43" s="363" t="s">
        <v>837</v>
      </c>
    </row>
    <row r="44" spans="1:40" ht="15.75" customHeight="1">
      <c r="A44" s="389" t="s">
        <v>712</v>
      </c>
      <c r="B44" s="808" t="s">
        <v>849</v>
      </c>
      <c r="C44" s="808"/>
      <c r="D44" s="808"/>
      <c r="E44" s="808"/>
      <c r="F44" s="808"/>
      <c r="G44" s="805"/>
      <c r="H44" s="693">
        <f>IF(AI44="i",Q47,Q46)</f>
        <v>0</v>
      </c>
      <c r="I44" s="690"/>
      <c r="J44" s="691"/>
      <c r="K44" s="691"/>
      <c r="L44" s="691"/>
      <c r="M44" s="691"/>
      <c r="N44" s="691"/>
      <c r="O44" s="691"/>
      <c r="Q44" s="363" t="s">
        <v>710</v>
      </c>
      <c r="AI44" s="419" t="s">
        <v>531</v>
      </c>
      <c r="AJ44" s="420" t="s">
        <v>711</v>
      </c>
      <c r="AN44" s="667">
        <f>ROUND((H44/alapadatok!J10*alapadatok!J482),0)/AN46*365</f>
        <v>0</v>
      </c>
    </row>
    <row r="45" spans="1:17" ht="15.75" customHeight="1">
      <c r="A45" s="389" t="s">
        <v>714</v>
      </c>
      <c r="B45" s="785" t="s">
        <v>713</v>
      </c>
      <c r="C45" s="785"/>
      <c r="D45" s="785"/>
      <c r="E45" s="785"/>
      <c r="F45" s="785"/>
      <c r="G45" s="786"/>
      <c r="H45" s="601"/>
      <c r="I45" s="690"/>
      <c r="J45" s="691"/>
      <c r="K45" s="691"/>
      <c r="L45" s="691"/>
      <c r="M45" s="691"/>
      <c r="N45" s="691"/>
      <c r="O45" s="691"/>
      <c r="Q45" s="421">
        <f>H36-H37-H42-H43</f>
        <v>0</v>
      </c>
    </row>
    <row r="46" spans="1:41" ht="15.75" customHeight="1">
      <c r="A46" s="389" t="s">
        <v>716</v>
      </c>
      <c r="B46" s="785" t="s">
        <v>715</v>
      </c>
      <c r="C46" s="785"/>
      <c r="D46" s="785"/>
      <c r="E46" s="785"/>
      <c r="F46" s="785"/>
      <c r="G46" s="786"/>
      <c r="H46" s="601"/>
      <c r="I46" s="690"/>
      <c r="J46" s="691"/>
      <c r="K46" s="691"/>
      <c r="L46" s="691"/>
      <c r="M46" s="691"/>
      <c r="N46" s="691"/>
      <c r="O46" s="691"/>
      <c r="Q46" s="363">
        <f>IF(Q45&gt;0,Q45,0)</f>
        <v>0</v>
      </c>
      <c r="AJ46" s="668" t="s">
        <v>840</v>
      </c>
      <c r="AL46" s="668"/>
      <c r="AN46" s="669">
        <v>365</v>
      </c>
      <c r="AO46" s="668" t="s">
        <v>839</v>
      </c>
    </row>
    <row r="47" spans="1:40" ht="15.75" customHeight="1">
      <c r="A47" s="389" t="s">
        <v>717</v>
      </c>
      <c r="B47" s="422" t="s">
        <v>850</v>
      </c>
      <c r="C47" s="423"/>
      <c r="D47" s="423"/>
      <c r="E47" s="809">
        <f>IF(H47&lt;0," Töltse ki a G lapot!","")</f>
      </c>
      <c r="F47" s="809"/>
      <c r="G47" s="810"/>
      <c r="H47" s="695">
        <f>H44-H45-H46</f>
        <v>0</v>
      </c>
      <c r="I47" s="690"/>
      <c r="J47" s="691"/>
      <c r="K47" s="691"/>
      <c r="L47" s="691"/>
      <c r="M47" s="691"/>
      <c r="N47" s="691"/>
      <c r="O47" s="691"/>
      <c r="Q47" s="363">
        <f>IF(Q45&gt;0,ROUND(Q45/100,0)*100,0)</f>
        <v>0</v>
      </c>
      <c r="AL47" s="363" t="s">
        <v>838</v>
      </c>
      <c r="AN47" s="363">
        <f>IF('1. oldal'!C27="",0,1)</f>
        <v>0</v>
      </c>
    </row>
    <row r="48" spans="1:15" ht="15" hidden="1">
      <c r="A48" s="424"/>
      <c r="B48" s="425"/>
      <c r="C48" s="425"/>
      <c r="D48" s="425"/>
      <c r="E48" s="811"/>
      <c r="F48" s="811"/>
      <c r="G48" s="812"/>
      <c r="H48" s="695"/>
      <c r="I48" s="690"/>
      <c r="J48" s="691"/>
      <c r="K48" s="691"/>
      <c r="L48" s="691"/>
      <c r="M48" s="691"/>
      <c r="N48" s="691"/>
      <c r="O48" s="691"/>
    </row>
    <row r="49" spans="1:15" ht="3" customHeight="1">
      <c r="A49" s="389"/>
      <c r="B49" s="426"/>
      <c r="C49" s="426"/>
      <c r="D49" s="426"/>
      <c r="E49" s="427"/>
      <c r="F49" s="427"/>
      <c r="G49" s="427"/>
      <c r="H49" s="697"/>
      <c r="I49" s="690"/>
      <c r="J49" s="691"/>
      <c r="K49" s="691"/>
      <c r="L49" s="691"/>
      <c r="M49" s="691"/>
      <c r="N49" s="691"/>
      <c r="O49" s="691"/>
    </row>
    <row r="50" spans="1:40" ht="14.25" customHeight="1">
      <c r="A50" s="389" t="s">
        <v>844</v>
      </c>
      <c r="B50" s="785" t="s">
        <v>718</v>
      </c>
      <c r="C50" s="785"/>
      <c r="D50" s="785"/>
      <c r="E50" s="785"/>
      <c r="F50" s="785"/>
      <c r="G50" s="786"/>
      <c r="H50" s="601">
        <v>0</v>
      </c>
      <c r="I50" s="813"/>
      <c r="J50" s="813"/>
      <c r="K50" s="813"/>
      <c r="L50" s="813"/>
      <c r="M50" s="813"/>
      <c r="N50" s="813"/>
      <c r="O50" s="813"/>
      <c r="AN50" s="601">
        <f>MAX(((AN44)-AJ69),0)</f>
        <v>0</v>
      </c>
    </row>
    <row r="51" spans="1:29" s="418" customFormat="1" ht="15" hidden="1">
      <c r="A51" s="428" t="s">
        <v>719</v>
      </c>
      <c r="B51" s="428"/>
      <c r="C51" s="428"/>
      <c r="D51" s="428"/>
      <c r="E51" s="814" t="s">
        <v>720</v>
      </c>
      <c r="F51" s="814"/>
      <c r="G51" s="814"/>
      <c r="V51" s="430"/>
      <c r="W51" s="430"/>
      <c r="X51" s="430"/>
      <c r="Y51" s="430"/>
      <c r="Z51" s="430"/>
      <c r="AA51" s="430"/>
      <c r="AB51" s="430"/>
      <c r="AC51" s="430"/>
    </row>
    <row r="52" spans="1:29" s="418" customFormat="1" ht="15" hidden="1">
      <c r="A52" s="429" t="s">
        <v>721</v>
      </c>
      <c r="B52" s="429"/>
      <c r="C52" s="429"/>
      <c r="D52" s="429"/>
      <c r="E52" s="429"/>
      <c r="F52" s="429"/>
      <c r="G52" s="429"/>
      <c r="V52" s="430"/>
      <c r="W52" s="430"/>
      <c r="X52" s="430"/>
      <c r="Y52" s="430"/>
      <c r="Z52" s="430"/>
      <c r="AA52" s="430"/>
      <c r="AB52" s="430"/>
      <c r="AC52" s="430"/>
    </row>
    <row r="53" spans="1:29" s="418" customFormat="1" ht="15" hidden="1">
      <c r="A53" s="429" t="s">
        <v>722</v>
      </c>
      <c r="B53" s="429"/>
      <c r="C53" s="429"/>
      <c r="D53" s="429"/>
      <c r="E53" s="429"/>
      <c r="F53" s="429"/>
      <c r="G53" s="429"/>
      <c r="V53" s="430"/>
      <c r="W53" s="430"/>
      <c r="X53" s="430"/>
      <c r="Y53" s="430"/>
      <c r="Z53" s="430"/>
      <c r="AA53" s="430"/>
      <c r="AB53" s="430"/>
      <c r="AC53" s="430"/>
    </row>
    <row r="54" spans="1:29" s="418" customFormat="1" ht="15" hidden="1">
      <c r="A54" s="418" t="s">
        <v>723</v>
      </c>
      <c r="E54" s="429"/>
      <c r="F54" s="429"/>
      <c r="G54" s="429"/>
      <c r="V54" s="430"/>
      <c r="W54" s="430"/>
      <c r="X54" s="430"/>
      <c r="Y54" s="430"/>
      <c r="Z54" s="430"/>
      <c r="AA54" s="430"/>
      <c r="AB54" s="430"/>
      <c r="AC54" s="430"/>
    </row>
    <row r="55" spans="5:29" s="418" customFormat="1" ht="12.75" customHeight="1" hidden="1">
      <c r="E55" s="815" t="s">
        <v>724</v>
      </c>
      <c r="F55" s="815"/>
      <c r="G55" s="815"/>
      <c r="K55" s="431">
        <f>IF(I99+L99=2,"",K99)</f>
      </c>
      <c r="L55" s="432"/>
      <c r="M55" s="432"/>
      <c r="N55" s="432"/>
      <c r="O55" s="432"/>
      <c r="V55" s="430"/>
      <c r="W55" s="430"/>
      <c r="X55" s="430"/>
      <c r="Y55" s="430"/>
      <c r="Z55" s="430"/>
      <c r="AA55" s="430"/>
      <c r="AB55" s="430"/>
      <c r="AC55" s="430"/>
    </row>
    <row r="56" spans="5:29" s="418" customFormat="1" ht="12.75" customHeight="1" hidden="1">
      <c r="E56" s="815" t="s">
        <v>725</v>
      </c>
      <c r="F56" s="815"/>
      <c r="G56" s="815"/>
      <c r="K56" s="431">
        <f>IF(I100+L100=2,"",K100)</f>
      </c>
      <c r="L56" s="432"/>
      <c r="M56" s="432"/>
      <c r="N56" s="432"/>
      <c r="O56" s="432"/>
      <c r="V56" s="430"/>
      <c r="W56" s="430"/>
      <c r="X56" s="430"/>
      <c r="Y56" s="430"/>
      <c r="Z56" s="430"/>
      <c r="AA56" s="430"/>
      <c r="AB56" s="430"/>
      <c r="AC56" s="430"/>
    </row>
    <row r="57" spans="5:29" s="418" customFormat="1" ht="15.75" hidden="1">
      <c r="E57" s="815" t="s">
        <v>726</v>
      </c>
      <c r="F57" s="815"/>
      <c r="G57" s="815"/>
      <c r="K57" s="431">
        <f>IF(I103=3,"X","")</f>
      </c>
      <c r="L57" s="432"/>
      <c r="M57" s="432"/>
      <c r="N57" s="432"/>
      <c r="O57" s="432"/>
      <c r="V57" s="430"/>
      <c r="W57" s="430"/>
      <c r="X57" s="430"/>
      <c r="Y57" s="430"/>
      <c r="Z57" s="430"/>
      <c r="AA57" s="430"/>
      <c r="AB57" s="430"/>
      <c r="AC57" s="430"/>
    </row>
    <row r="58" spans="5:29" s="418" customFormat="1" ht="15.75" hidden="1">
      <c r="E58" s="433" t="s">
        <v>727</v>
      </c>
      <c r="F58" s="433"/>
      <c r="G58" s="434"/>
      <c r="K58" s="431">
        <f>IF(I102+L102=2,"",K102)</f>
      </c>
      <c r="L58" s="432"/>
      <c r="M58" s="432"/>
      <c r="N58" s="432"/>
      <c r="O58" s="432"/>
      <c r="V58" s="430"/>
      <c r="W58" s="430"/>
      <c r="X58" s="430"/>
      <c r="Y58" s="430"/>
      <c r="Z58" s="430"/>
      <c r="AA58" s="430"/>
      <c r="AB58" s="430"/>
      <c r="AC58" s="430"/>
    </row>
    <row r="59" spans="5:29" s="418" customFormat="1" ht="1.5" customHeight="1">
      <c r="E59" s="433"/>
      <c r="F59" s="433"/>
      <c r="G59" s="434"/>
      <c r="K59" s="435"/>
      <c r="L59" s="432"/>
      <c r="M59" s="432"/>
      <c r="N59" s="432"/>
      <c r="O59" s="432"/>
      <c r="V59" s="430"/>
      <c r="W59" s="430"/>
      <c r="X59" s="430"/>
      <c r="Y59" s="430"/>
      <c r="Z59" s="430"/>
      <c r="AA59" s="430"/>
      <c r="AB59" s="430"/>
      <c r="AC59" s="430"/>
    </row>
    <row r="60" spans="1:45" s="418" customFormat="1" ht="15" customHeight="1">
      <c r="A60" s="436" t="s">
        <v>728</v>
      </c>
      <c r="B60" s="816" t="s">
        <v>729</v>
      </c>
      <c r="C60" s="816"/>
      <c r="D60" s="816"/>
      <c r="E60" s="816"/>
      <c r="F60" s="816"/>
      <c r="G60" s="816"/>
      <c r="K60" s="435"/>
      <c r="L60" s="432"/>
      <c r="M60" s="432"/>
      <c r="N60" s="432"/>
      <c r="O60" s="432"/>
      <c r="V60" s="430"/>
      <c r="W60" s="430"/>
      <c r="X60" s="430"/>
      <c r="Y60" s="430"/>
      <c r="Z60" s="430"/>
      <c r="AA60" s="430"/>
      <c r="AB60" s="430"/>
      <c r="AC60" s="430"/>
      <c r="AN60" s="601">
        <f>AN44/2</f>
        <v>0</v>
      </c>
      <c r="AS60" s="597"/>
    </row>
    <row r="61" spans="5:29" s="418" customFormat="1" ht="2.25" customHeight="1">
      <c r="E61" s="433"/>
      <c r="F61" s="433"/>
      <c r="G61" s="434"/>
      <c r="K61" s="435"/>
      <c r="L61" s="432"/>
      <c r="M61" s="432"/>
      <c r="N61" s="432"/>
      <c r="O61" s="432"/>
      <c r="V61" s="430"/>
      <c r="W61" s="430"/>
      <c r="X61" s="430"/>
      <c r="Y61" s="430"/>
      <c r="Z61" s="430"/>
      <c r="AA61" s="430"/>
      <c r="AB61" s="430"/>
      <c r="AC61" s="430"/>
    </row>
    <row r="62" spans="1:36" s="418" customFormat="1" ht="15.75">
      <c r="A62" s="817" t="s">
        <v>730</v>
      </c>
      <c r="B62" s="817"/>
      <c r="C62" s="817"/>
      <c r="D62" s="817"/>
      <c r="E62" s="596">
        <v>40725</v>
      </c>
      <c r="F62" s="437" t="s">
        <v>595</v>
      </c>
      <c r="G62" s="434"/>
      <c r="H62" s="596">
        <v>41090</v>
      </c>
      <c r="I62" s="363" t="s">
        <v>596</v>
      </c>
      <c r="K62" s="435"/>
      <c r="L62" s="432"/>
      <c r="M62" s="432"/>
      <c r="N62" s="432"/>
      <c r="O62" s="432"/>
      <c r="V62" s="430"/>
      <c r="W62" s="430"/>
      <c r="X62" s="430"/>
      <c r="Y62" s="430"/>
      <c r="Z62" s="430"/>
      <c r="AA62" s="430"/>
      <c r="AB62" s="430"/>
      <c r="AC62" s="430"/>
      <c r="AJ62" s="418" t="s">
        <v>731</v>
      </c>
    </row>
    <row r="63" spans="1:29" s="418" customFormat="1" ht="1.5" customHeight="1">
      <c r="A63" s="438"/>
      <c r="B63" s="439"/>
      <c r="C63" s="439"/>
      <c r="D63" s="440"/>
      <c r="E63" s="441"/>
      <c r="F63" s="437"/>
      <c r="G63" s="434"/>
      <c r="H63" s="442"/>
      <c r="I63" s="363"/>
      <c r="K63" s="435"/>
      <c r="L63" s="432"/>
      <c r="M63" s="432"/>
      <c r="N63" s="432"/>
      <c r="O63" s="432"/>
      <c r="V63" s="430"/>
      <c r="W63" s="430"/>
      <c r="X63" s="430"/>
      <c r="Y63" s="430"/>
      <c r="Z63" s="430"/>
      <c r="AA63" s="430"/>
      <c r="AB63" s="430"/>
      <c r="AC63" s="430"/>
    </row>
    <row r="64" spans="1:38" s="418" customFormat="1" ht="12" customHeight="1">
      <c r="A64" s="438"/>
      <c r="B64" s="439"/>
      <c r="C64" s="439"/>
      <c r="D64" s="440"/>
      <c r="E64" s="443" t="s">
        <v>732</v>
      </c>
      <c r="F64" s="437"/>
      <c r="G64" s="434"/>
      <c r="H64" s="443" t="s">
        <v>733</v>
      </c>
      <c r="I64" s="363"/>
      <c r="K64" s="435"/>
      <c r="L64" s="432"/>
      <c r="M64" s="432"/>
      <c r="N64" s="432"/>
      <c r="O64" s="432"/>
      <c r="V64" s="430"/>
      <c r="W64" s="430"/>
      <c r="X64" s="430"/>
      <c r="Y64" s="430"/>
      <c r="Z64" s="430"/>
      <c r="AA64" s="430"/>
      <c r="AB64" s="430"/>
      <c r="AC64" s="430"/>
      <c r="AJ64" s="818">
        <v>40725</v>
      </c>
      <c r="AK64" s="818"/>
      <c r="AL64" s="818"/>
    </row>
    <row r="65" spans="1:29" s="446" customFormat="1" ht="1.5" customHeight="1">
      <c r="A65" s="444"/>
      <c r="B65" s="440"/>
      <c r="C65" s="440"/>
      <c r="D65" s="440"/>
      <c r="E65" s="441"/>
      <c r="F65" s="445"/>
      <c r="G65" s="434"/>
      <c r="H65" s="442"/>
      <c r="I65" s="364"/>
      <c r="K65" s="435"/>
      <c r="L65" s="432"/>
      <c r="M65" s="432"/>
      <c r="N65" s="432"/>
      <c r="O65" s="432"/>
      <c r="V65" s="430"/>
      <c r="W65" s="430"/>
      <c r="X65" s="430"/>
      <c r="Y65" s="430"/>
      <c r="Z65" s="430"/>
      <c r="AA65" s="430"/>
      <c r="AB65" s="430"/>
      <c r="AC65" s="430"/>
    </row>
    <row r="66" spans="1:29" s="418" customFormat="1" ht="15.75">
      <c r="A66" s="817" t="s">
        <v>865</v>
      </c>
      <c r="B66" s="817"/>
      <c r="C66" s="817"/>
      <c r="D66" s="817"/>
      <c r="E66" s="596">
        <v>40801</v>
      </c>
      <c r="F66" s="437" t="s">
        <v>643</v>
      </c>
      <c r="G66" s="434"/>
      <c r="H66" s="601">
        <f>IF(AN47=0,AN50,0)</f>
        <v>0</v>
      </c>
      <c r="I66" s="363"/>
      <c r="K66" s="435"/>
      <c r="L66" s="432"/>
      <c r="M66" s="432"/>
      <c r="N66" s="432"/>
      <c r="O66" s="432"/>
      <c r="V66" s="430"/>
      <c r="W66" s="430"/>
      <c r="X66" s="430"/>
      <c r="Y66" s="430"/>
      <c r="Z66" s="430"/>
      <c r="AA66" s="430"/>
      <c r="AB66" s="430"/>
      <c r="AC66" s="430"/>
    </row>
    <row r="67" spans="1:29" s="418" customFormat="1" ht="12.75" customHeight="1" hidden="1">
      <c r="A67" s="438"/>
      <c r="B67" s="439"/>
      <c r="C67" s="439"/>
      <c r="D67" s="440"/>
      <c r="E67" s="441"/>
      <c r="F67" s="437"/>
      <c r="G67" s="434"/>
      <c r="H67" s="442"/>
      <c r="I67" s="363"/>
      <c r="K67" s="435"/>
      <c r="L67" s="432"/>
      <c r="M67" s="432"/>
      <c r="N67" s="432"/>
      <c r="O67" s="432"/>
      <c r="V67" s="430"/>
      <c r="W67" s="430"/>
      <c r="X67" s="430"/>
      <c r="Y67" s="430"/>
      <c r="Z67" s="430"/>
      <c r="AA67" s="430"/>
      <c r="AB67" s="430"/>
      <c r="AC67" s="430"/>
    </row>
    <row r="68" spans="1:29" s="418" customFormat="1" ht="12.75" customHeight="1" thickBot="1">
      <c r="A68" s="819" t="s">
        <v>859</v>
      </c>
      <c r="B68" s="819"/>
      <c r="C68" s="819"/>
      <c r="D68" s="819"/>
      <c r="E68" s="819"/>
      <c r="F68" s="819"/>
      <c r="G68" s="819"/>
      <c r="H68" s="819"/>
      <c r="I68" s="819"/>
      <c r="J68" s="819"/>
      <c r="K68" s="819"/>
      <c r="L68" s="819"/>
      <c r="M68" s="819"/>
      <c r="N68" s="819"/>
      <c r="O68" s="819"/>
      <c r="V68" s="430"/>
      <c r="W68" s="430"/>
      <c r="X68" s="430"/>
      <c r="Y68" s="430"/>
      <c r="Z68" s="430"/>
      <c r="AA68" s="430"/>
      <c r="AB68" s="430"/>
      <c r="AC68" s="430"/>
    </row>
    <row r="69" spans="1:38" s="418" customFormat="1" ht="16.5" thickBot="1">
      <c r="A69" s="817" t="s">
        <v>866</v>
      </c>
      <c r="B69" s="817"/>
      <c r="C69" s="817"/>
      <c r="D69" s="817"/>
      <c r="E69" s="596">
        <v>40983</v>
      </c>
      <c r="F69" s="437" t="s">
        <v>643</v>
      </c>
      <c r="G69" s="434"/>
      <c r="H69" s="601">
        <f>IF(AN47=0,AN60,0)</f>
        <v>0</v>
      </c>
      <c r="I69" s="363"/>
      <c r="K69" s="435"/>
      <c r="L69" s="432"/>
      <c r="M69" s="432"/>
      <c r="N69" s="432"/>
      <c r="O69" s="432"/>
      <c r="V69" s="430"/>
      <c r="W69" s="430"/>
      <c r="X69" s="430"/>
      <c r="Y69" s="430"/>
      <c r="Z69" s="430"/>
      <c r="AA69" s="430"/>
      <c r="AB69" s="430"/>
      <c r="AC69" s="430"/>
      <c r="AJ69" s="820">
        <v>0</v>
      </c>
      <c r="AK69" s="821"/>
      <c r="AL69" s="822"/>
    </row>
    <row r="70" spans="1:36" s="418" customFormat="1" ht="12" customHeight="1">
      <c r="A70" s="819" t="s">
        <v>860</v>
      </c>
      <c r="B70" s="819"/>
      <c r="C70" s="819"/>
      <c r="D70" s="819"/>
      <c r="E70" s="819"/>
      <c r="F70" s="819"/>
      <c r="G70" s="819"/>
      <c r="H70" s="819"/>
      <c r="I70" s="819"/>
      <c r="J70" s="819"/>
      <c r="K70" s="819"/>
      <c r="L70" s="819"/>
      <c r="M70" s="819"/>
      <c r="N70" s="819"/>
      <c r="O70" s="819"/>
      <c r="V70" s="430"/>
      <c r="W70" s="430"/>
      <c r="X70" s="430"/>
      <c r="Y70" s="430"/>
      <c r="Z70" s="430"/>
      <c r="AA70" s="430"/>
      <c r="AB70" s="430"/>
      <c r="AC70" s="430"/>
      <c r="AJ70" s="418" t="s">
        <v>862</v>
      </c>
    </row>
    <row r="71" spans="5:29" s="418" customFormat="1" ht="12.75" customHeight="1" hidden="1">
      <c r="E71" s="433"/>
      <c r="F71" s="433"/>
      <c r="G71" s="434"/>
      <c r="K71" s="435"/>
      <c r="L71" s="432"/>
      <c r="M71" s="432"/>
      <c r="N71" s="432"/>
      <c r="O71" s="432"/>
      <c r="V71" s="430"/>
      <c r="W71" s="430"/>
      <c r="X71" s="430"/>
      <c r="Y71" s="430"/>
      <c r="Z71" s="430"/>
      <c r="AA71" s="430"/>
      <c r="AB71" s="430"/>
      <c r="AC71" s="430"/>
    </row>
    <row r="72" spans="1:15" ht="12.75" customHeight="1" hidden="1">
      <c r="A72" s="364"/>
      <c r="E72" s="437"/>
      <c r="F72" s="437"/>
      <c r="G72" s="447"/>
      <c r="K72" s="448"/>
      <c r="L72" s="259"/>
      <c r="M72" s="259"/>
      <c r="N72" s="259"/>
      <c r="O72" s="259"/>
    </row>
    <row r="73" spans="1:15" ht="15.75" hidden="1">
      <c r="A73" s="335" t="s">
        <v>734</v>
      </c>
      <c r="E73" s="437"/>
      <c r="F73" s="437"/>
      <c r="G73" s="447"/>
      <c r="K73" s="448"/>
      <c r="L73" s="259"/>
      <c r="M73" s="259"/>
      <c r="N73" s="259"/>
      <c r="O73" s="259"/>
    </row>
    <row r="74" spans="1:15" ht="13.5" customHeight="1" hidden="1">
      <c r="A74" s="225" t="s">
        <v>818</v>
      </c>
      <c r="E74" s="437"/>
      <c r="F74" s="437"/>
      <c r="G74" s="447"/>
      <c r="K74" s="448"/>
      <c r="L74" s="259"/>
      <c r="M74" s="259"/>
      <c r="N74" s="259"/>
      <c r="O74" s="259"/>
    </row>
    <row r="75" spans="5:15" ht="3" customHeight="1" hidden="1">
      <c r="E75" s="437"/>
      <c r="F75" s="437"/>
      <c r="G75" s="447"/>
      <c r="K75" s="448"/>
      <c r="L75" s="259"/>
      <c r="M75" s="259"/>
      <c r="N75" s="259"/>
      <c r="O75" s="259"/>
    </row>
    <row r="76" spans="2:39" ht="13.5" customHeight="1" hidden="1">
      <c r="B76" s="598"/>
      <c r="D76" s="363" t="s">
        <v>460</v>
      </c>
      <c r="E76" s="437"/>
      <c r="F76" s="437"/>
      <c r="G76" s="598" t="s">
        <v>861</v>
      </c>
      <c r="H76" s="363" t="s">
        <v>735</v>
      </c>
      <c r="K76" s="448"/>
      <c r="L76" s="259"/>
      <c r="M76" s="259"/>
      <c r="N76" s="259"/>
      <c r="O76" s="259"/>
      <c r="R76" s="370">
        <f>IF(B76="",0,1)</f>
        <v>0</v>
      </c>
      <c r="S76" s="370"/>
      <c r="T76" s="370"/>
      <c r="U76" s="370"/>
      <c r="V76" s="369"/>
      <c r="W76" s="369"/>
      <c r="X76" s="369"/>
      <c r="Y76" s="369"/>
      <c r="Z76" s="369"/>
      <c r="AA76" s="369"/>
      <c r="AB76" s="369"/>
      <c r="AC76" s="369"/>
      <c r="AD76" s="370"/>
      <c r="AE76" s="370"/>
      <c r="AF76" s="370"/>
      <c r="AG76" s="370"/>
      <c r="AH76" s="370"/>
      <c r="AI76" s="370"/>
      <c r="AJ76" s="370"/>
      <c r="AK76" s="370"/>
      <c r="AL76" s="370"/>
      <c r="AM76" s="370"/>
    </row>
    <row r="77" spans="1:45" ht="17.25" customHeight="1" hidden="1">
      <c r="A77" s="823" t="str">
        <f>AS77</f>
        <v>Más adóhatóságnál (állami, önkormányzati adóhatóságnál, vámhatóságnál, illetékhivatalnál) nincs tartozásom. </v>
      </c>
      <c r="B77" s="823"/>
      <c r="C77" s="823"/>
      <c r="D77" s="823"/>
      <c r="E77" s="823"/>
      <c r="F77" s="823"/>
      <c r="G77" s="823"/>
      <c r="H77" s="823"/>
      <c r="I77" s="823"/>
      <c r="J77" s="823"/>
      <c r="K77" s="823"/>
      <c r="L77" s="823"/>
      <c r="M77" s="823"/>
      <c r="N77" s="824"/>
      <c r="O77" s="698" t="s">
        <v>861</v>
      </c>
      <c r="R77" s="370">
        <f>IF(G76="",0,1)</f>
        <v>1</v>
      </c>
      <c r="S77" s="370">
        <f>R76+R77</f>
        <v>1</v>
      </c>
      <c r="T77" s="370"/>
      <c r="U77" s="370"/>
      <c r="V77" s="369"/>
      <c r="W77" s="369"/>
      <c r="X77" s="369"/>
      <c r="Y77" s="369"/>
      <c r="Z77" s="369"/>
      <c r="AA77" s="369"/>
      <c r="AB77" s="369"/>
      <c r="AC77" s="369"/>
      <c r="AD77" s="370"/>
      <c r="AE77" s="370"/>
      <c r="AF77" s="370"/>
      <c r="AG77" s="370"/>
      <c r="AH77" s="370"/>
      <c r="AI77" s="370"/>
      <c r="AJ77" s="370"/>
      <c r="AK77" s="370"/>
      <c r="AL77" s="370"/>
      <c r="AM77" s="370"/>
      <c r="AS77" s="370" t="s">
        <v>736</v>
      </c>
    </row>
    <row r="78" spans="1:39" s="277" customFormat="1" ht="15">
      <c r="A78" s="335" t="s">
        <v>851</v>
      </c>
      <c r="B78" s="284" t="s">
        <v>737</v>
      </c>
      <c r="C78" s="284"/>
      <c r="D78" s="284"/>
      <c r="E78" s="267"/>
      <c r="F78" s="267"/>
      <c r="G78" s="267"/>
      <c r="H78" s="267"/>
      <c r="I78" s="267"/>
      <c r="J78" s="267"/>
      <c r="K78" s="267"/>
      <c r="L78" s="267"/>
      <c r="M78" s="267"/>
      <c r="N78" s="267"/>
      <c r="O78" s="267"/>
      <c r="P78" s="267"/>
      <c r="Q78" s="267"/>
      <c r="R78" s="449"/>
      <c r="S78" s="449"/>
      <c r="T78" s="449"/>
      <c r="U78" s="449"/>
      <c r="V78" s="449"/>
      <c r="W78" s="449"/>
      <c r="X78" s="449"/>
      <c r="Y78" s="449"/>
      <c r="Z78" s="449"/>
      <c r="AA78" s="449"/>
      <c r="AB78" s="449"/>
      <c r="AC78" s="449"/>
      <c r="AD78" s="449"/>
      <c r="AE78" s="449"/>
      <c r="AF78" s="449"/>
      <c r="AG78" s="450"/>
      <c r="AH78" s="352"/>
      <c r="AI78" s="352"/>
      <c r="AJ78" s="352"/>
      <c r="AK78" s="352"/>
      <c r="AL78" s="352"/>
      <c r="AM78" s="352"/>
    </row>
    <row r="79" spans="1:39" s="277" customFormat="1" ht="5.25" customHeight="1">
      <c r="A79" s="267"/>
      <c r="B79" s="267"/>
      <c r="C79" s="267"/>
      <c r="D79" s="267"/>
      <c r="E79" s="267"/>
      <c r="F79" s="267"/>
      <c r="G79" s="267"/>
      <c r="H79" s="267"/>
      <c r="I79" s="267"/>
      <c r="J79" s="267"/>
      <c r="K79" s="267"/>
      <c r="L79" s="267"/>
      <c r="M79" s="267"/>
      <c r="N79" s="267"/>
      <c r="O79" s="267"/>
      <c r="P79" s="267"/>
      <c r="Q79" s="267"/>
      <c r="R79" s="449"/>
      <c r="S79" s="449"/>
      <c r="T79" s="449"/>
      <c r="U79" s="449"/>
      <c r="V79" s="449"/>
      <c r="W79" s="449"/>
      <c r="X79" s="449"/>
      <c r="Y79" s="449"/>
      <c r="Z79" s="449"/>
      <c r="AA79" s="449"/>
      <c r="AB79" s="449"/>
      <c r="AC79" s="449"/>
      <c r="AD79" s="449"/>
      <c r="AE79" s="449"/>
      <c r="AF79" s="449"/>
      <c r="AG79" s="450"/>
      <c r="AH79" s="352"/>
      <c r="AI79" s="352"/>
      <c r="AJ79" s="352"/>
      <c r="AK79" s="352"/>
      <c r="AL79" s="352"/>
      <c r="AM79" s="352"/>
    </row>
    <row r="80" spans="1:39" s="277" customFormat="1" ht="15.75">
      <c r="A80" s="267"/>
      <c r="B80" s="825" t="s">
        <v>14</v>
      </c>
      <c r="C80" s="825"/>
      <c r="D80" s="825"/>
      <c r="E80" s="600">
        <v>0</v>
      </c>
      <c r="F80" s="452"/>
      <c r="G80" s="453" t="s">
        <v>569</v>
      </c>
      <c r="H80" s="600">
        <v>0</v>
      </c>
      <c r="I80" s="285" t="s">
        <v>570</v>
      </c>
      <c r="L80" s="267"/>
      <c r="M80" s="267"/>
      <c r="N80" s="600">
        <v>0</v>
      </c>
      <c r="O80" s="267" t="s">
        <v>643</v>
      </c>
      <c r="P80" s="267"/>
      <c r="Q80" s="267"/>
      <c r="R80" s="449"/>
      <c r="S80" s="449"/>
      <c r="T80" s="449"/>
      <c r="U80" s="449"/>
      <c r="V80" s="449"/>
      <c r="W80" s="449"/>
      <c r="X80" s="449"/>
      <c r="Y80" s="449"/>
      <c r="Z80" s="449"/>
      <c r="AA80" s="449"/>
      <c r="AB80" s="449"/>
      <c r="AC80" s="449"/>
      <c r="AD80" s="449"/>
      <c r="AE80" s="449"/>
      <c r="AF80" s="449"/>
      <c r="AG80" s="450"/>
      <c r="AH80" s="352"/>
      <c r="AI80" s="352">
        <f>IF(B80="",0,1)</f>
        <v>1</v>
      </c>
      <c r="AJ80" s="352">
        <f>IF(E80="",0,1)</f>
        <v>1</v>
      </c>
      <c r="AK80" s="352">
        <f>IF(H80="",0,1)</f>
        <v>1</v>
      </c>
      <c r="AL80" s="352">
        <f>IF(N80="",0,1)</f>
        <v>1</v>
      </c>
      <c r="AM80" s="352">
        <f>AI80+AJ80+AK80+AL80</f>
        <v>4</v>
      </c>
    </row>
    <row r="81" spans="1:39" s="277" customFormat="1" ht="15">
      <c r="A81" s="267"/>
      <c r="B81" s="599"/>
      <c r="C81" s="454"/>
      <c r="D81" s="599"/>
      <c r="E81" s="455" t="str">
        <f>IF(Reg!K30="sikeres regisztráció",Reg!K26,"DEMÓ FELHASZNÁLÓ. KÉREM, REGISZTRÁLJA!")</f>
        <v>Centex Kft.                        </v>
      </c>
      <c r="F81" s="456"/>
      <c r="G81" s="267"/>
      <c r="H81" s="267"/>
      <c r="I81" s="267"/>
      <c r="J81" s="267"/>
      <c r="K81" s="267"/>
      <c r="L81" s="267"/>
      <c r="M81" s="267"/>
      <c r="N81" s="267"/>
      <c r="O81" s="267"/>
      <c r="P81" s="267"/>
      <c r="Q81" s="267"/>
      <c r="R81" s="449"/>
      <c r="S81" s="449"/>
      <c r="T81" s="449"/>
      <c r="U81" s="449"/>
      <c r="V81" s="449"/>
      <c r="W81" s="449"/>
      <c r="X81" s="449"/>
      <c r="Y81" s="449"/>
      <c r="Z81" s="449"/>
      <c r="AA81" s="449"/>
      <c r="AB81" s="449"/>
      <c r="AC81" s="449"/>
      <c r="AD81" s="449"/>
      <c r="AE81" s="449"/>
      <c r="AF81" s="449"/>
      <c r="AG81" s="450"/>
      <c r="AH81" s="352"/>
      <c r="AI81" s="352"/>
      <c r="AJ81" s="352"/>
      <c r="AK81" s="352"/>
      <c r="AL81" s="352"/>
      <c r="AM81" s="352"/>
    </row>
    <row r="82" spans="1:33" s="277" customFormat="1" ht="6" customHeight="1">
      <c r="A82" s="267"/>
      <c r="B82" s="267"/>
      <c r="C82" s="267"/>
      <c r="D82" s="267"/>
      <c r="E82" s="267"/>
      <c r="F82" s="267"/>
      <c r="G82" s="826"/>
      <c r="H82" s="826"/>
      <c r="I82" s="826"/>
      <c r="J82" s="826"/>
      <c r="K82" s="826"/>
      <c r="L82" s="826"/>
      <c r="M82" s="826"/>
      <c r="N82" s="826"/>
      <c r="O82" s="826"/>
      <c r="Q82" s="447"/>
      <c r="R82" s="447"/>
      <c r="S82" s="447"/>
      <c r="T82" s="447"/>
      <c r="U82" s="447"/>
      <c r="V82" s="447"/>
      <c r="W82" s="447"/>
      <c r="X82" s="447"/>
      <c r="Y82" s="447"/>
      <c r="Z82" s="447"/>
      <c r="AA82" s="447"/>
      <c r="AB82" s="447"/>
      <c r="AC82" s="447"/>
      <c r="AD82" s="447"/>
      <c r="AE82" s="447"/>
      <c r="AF82" s="447"/>
      <c r="AG82" s="447"/>
    </row>
    <row r="83" spans="1:33" s="277" customFormat="1" ht="13.5" customHeight="1">
      <c r="A83" s="457">
        <f>IF(B83="",0,1)</f>
        <v>0</v>
      </c>
      <c r="B83" s="458">
        <f>IF(S77=1,"","Hibás az előleg nyilatkozat!")</f>
      </c>
      <c r="C83" s="267"/>
      <c r="D83" s="267"/>
      <c r="E83" s="267"/>
      <c r="F83" s="267"/>
      <c r="G83" s="828" t="s">
        <v>806</v>
      </c>
      <c r="H83" s="828"/>
      <c r="I83" s="828"/>
      <c r="J83" s="828"/>
      <c r="K83" s="828"/>
      <c r="L83" s="828"/>
      <c r="M83" s="828"/>
      <c r="N83" s="828"/>
      <c r="O83" s="828"/>
      <c r="P83" s="267"/>
      <c r="Q83" s="267"/>
      <c r="R83" s="267"/>
      <c r="S83" s="267"/>
      <c r="T83" s="267"/>
      <c r="U83" s="267"/>
      <c r="V83" s="267"/>
      <c r="W83" s="267"/>
      <c r="X83" s="267"/>
      <c r="Y83" s="267"/>
      <c r="Z83" s="267"/>
      <c r="AA83" s="267"/>
      <c r="AB83" s="267"/>
      <c r="AC83" s="267"/>
      <c r="AD83" s="267"/>
      <c r="AE83" s="267"/>
      <c r="AF83" s="267"/>
      <c r="AG83" s="336"/>
    </row>
    <row r="84" spans="1:33" s="277" customFormat="1" ht="3.75" customHeight="1">
      <c r="A84" s="457"/>
      <c r="B84" s="458"/>
      <c r="C84" s="267"/>
      <c r="D84" s="267"/>
      <c r="E84" s="267"/>
      <c r="F84" s="267"/>
      <c r="G84" s="459"/>
      <c r="H84" s="439"/>
      <c r="I84" s="439"/>
      <c r="J84" s="439"/>
      <c r="K84" s="439"/>
      <c r="L84" s="439"/>
      <c r="M84" s="439"/>
      <c r="N84" s="439"/>
      <c r="O84" s="439"/>
      <c r="P84" s="267"/>
      <c r="Q84" s="267"/>
      <c r="R84" s="267"/>
      <c r="S84" s="267"/>
      <c r="T84" s="267"/>
      <c r="U84" s="267"/>
      <c r="V84" s="267"/>
      <c r="W84" s="267"/>
      <c r="X84" s="267"/>
      <c r="Y84" s="267"/>
      <c r="Z84" s="267"/>
      <c r="AA84" s="267"/>
      <c r="AB84" s="267"/>
      <c r="AC84" s="267"/>
      <c r="AD84" s="267"/>
      <c r="AE84" s="267"/>
      <c r="AF84" s="267"/>
      <c r="AG84" s="267"/>
    </row>
    <row r="85" spans="1:33" s="277" customFormat="1" ht="18.75" customHeight="1">
      <c r="A85" s="460" t="s">
        <v>738</v>
      </c>
      <c r="B85" s="461"/>
      <c r="C85" s="267"/>
      <c r="D85" s="267"/>
      <c r="E85" s="462"/>
      <c r="F85" s="827" t="s">
        <v>739</v>
      </c>
      <c r="G85" s="827"/>
      <c r="H85" s="827"/>
      <c r="I85" s="827"/>
      <c r="J85" s="827"/>
      <c r="K85" s="827"/>
      <c r="L85" s="827"/>
      <c r="M85" s="827"/>
      <c r="N85" s="827"/>
      <c r="O85" s="439"/>
      <c r="P85" s="603"/>
      <c r="Q85" s="267"/>
      <c r="R85" s="267"/>
      <c r="S85" s="267"/>
      <c r="T85" s="267"/>
      <c r="U85" s="267"/>
      <c r="V85" s="267"/>
      <c r="W85" s="267"/>
      <c r="X85" s="267"/>
      <c r="Y85" s="267"/>
      <c r="Z85" s="267"/>
      <c r="AA85" s="267"/>
      <c r="AB85" s="267"/>
      <c r="AC85" s="267"/>
      <c r="AD85" s="267"/>
      <c r="AE85" s="267"/>
      <c r="AF85" s="267"/>
      <c r="AG85" s="267"/>
    </row>
    <row r="86" spans="1:33" s="277" customFormat="1" ht="11.25" customHeight="1">
      <c r="A86" s="463" t="s">
        <v>740</v>
      </c>
      <c r="B86" s="461"/>
      <c r="C86" s="267"/>
      <c r="D86" s="267"/>
      <c r="E86" s="267"/>
      <c r="F86" s="267"/>
      <c r="G86" s="459"/>
      <c r="H86" s="439"/>
      <c r="I86" s="439"/>
      <c r="J86" s="439"/>
      <c r="K86" s="439"/>
      <c r="L86" s="439"/>
      <c r="M86" s="439"/>
      <c r="N86" s="439"/>
      <c r="O86" s="439"/>
      <c r="P86" s="267"/>
      <c r="Q86" s="267"/>
      <c r="R86" s="267"/>
      <c r="S86" s="267"/>
      <c r="T86" s="267"/>
      <c r="U86" s="267"/>
      <c r="V86" s="267"/>
      <c r="W86" s="267"/>
      <c r="X86" s="267"/>
      <c r="Y86" s="267"/>
      <c r="Z86" s="267"/>
      <c r="AA86" s="267"/>
      <c r="AB86" s="267"/>
      <c r="AC86" s="267"/>
      <c r="AD86" s="267"/>
      <c r="AE86" s="267"/>
      <c r="AF86" s="267"/>
      <c r="AG86" s="267"/>
    </row>
    <row r="87" spans="1:33" s="277" customFormat="1" ht="13.5" customHeight="1">
      <c r="A87" s="829"/>
      <c r="B87" s="829"/>
      <c r="C87" s="829"/>
      <c r="D87" s="829"/>
      <c r="E87" s="829"/>
      <c r="F87" s="827" t="s">
        <v>741</v>
      </c>
      <c r="G87" s="827"/>
      <c r="H87" s="827"/>
      <c r="I87" s="827"/>
      <c r="J87" s="827"/>
      <c r="K87" s="827"/>
      <c r="L87" s="827"/>
      <c r="M87" s="827"/>
      <c r="N87" s="827"/>
      <c r="O87" s="439"/>
      <c r="P87" s="603"/>
      <c r="Q87" s="267"/>
      <c r="R87" s="267"/>
      <c r="S87" s="267"/>
      <c r="T87" s="267"/>
      <c r="U87" s="267"/>
      <c r="V87" s="267"/>
      <c r="W87" s="267"/>
      <c r="X87" s="267"/>
      <c r="Y87" s="267"/>
      <c r="Z87" s="267"/>
      <c r="AA87" s="267"/>
      <c r="AB87" s="267"/>
      <c r="AC87" s="267"/>
      <c r="AD87" s="267"/>
      <c r="AE87" s="267"/>
      <c r="AF87" s="267"/>
      <c r="AG87" s="267"/>
    </row>
    <row r="88" spans="1:33" s="277" customFormat="1" ht="3.75" customHeight="1">
      <c r="A88" s="364"/>
      <c r="B88" s="461"/>
      <c r="C88" s="267"/>
      <c r="D88" s="267"/>
      <c r="E88" s="267"/>
      <c r="F88" s="267"/>
      <c r="G88" s="459"/>
      <c r="H88" s="439"/>
      <c r="I88" s="439"/>
      <c r="J88" s="439"/>
      <c r="K88" s="439"/>
      <c r="L88" s="439"/>
      <c r="M88" s="439"/>
      <c r="N88" s="439"/>
      <c r="O88" s="439"/>
      <c r="P88" s="267"/>
      <c r="Q88" s="267"/>
      <c r="R88" s="267"/>
      <c r="S88" s="267"/>
      <c r="T88" s="267"/>
      <c r="U88" s="267"/>
      <c r="V88" s="267"/>
      <c r="W88" s="267"/>
      <c r="X88" s="267"/>
      <c r="Y88" s="267"/>
      <c r="Z88" s="267"/>
      <c r="AA88" s="267"/>
      <c r="AB88" s="267"/>
      <c r="AC88" s="267"/>
      <c r="AD88" s="267"/>
      <c r="AE88" s="267"/>
      <c r="AF88" s="267"/>
      <c r="AG88" s="267"/>
    </row>
    <row r="89" spans="1:33" s="277" customFormat="1" ht="13.5" customHeight="1">
      <c r="A89" s="463" t="s">
        <v>742</v>
      </c>
      <c r="B89" s="461"/>
      <c r="C89" s="267"/>
      <c r="D89" s="267"/>
      <c r="E89" s="602"/>
      <c r="F89" s="827" t="s">
        <v>743</v>
      </c>
      <c r="G89" s="827"/>
      <c r="H89" s="827"/>
      <c r="I89" s="827"/>
      <c r="J89" s="827"/>
      <c r="K89" s="827"/>
      <c r="L89" s="827"/>
      <c r="M89" s="827"/>
      <c r="N89" s="827"/>
      <c r="O89" s="439"/>
      <c r="P89" s="603"/>
      <c r="Q89" s="267"/>
      <c r="R89" s="267"/>
      <c r="S89" s="267"/>
      <c r="T89" s="267"/>
      <c r="U89" s="267"/>
      <c r="V89" s="267"/>
      <c r="W89" s="267"/>
      <c r="X89" s="267"/>
      <c r="Y89" s="267"/>
      <c r="Z89" s="267"/>
      <c r="AA89" s="267"/>
      <c r="AB89" s="267"/>
      <c r="AC89" s="267"/>
      <c r="AD89" s="267"/>
      <c r="AE89" s="267"/>
      <c r="AF89" s="267"/>
      <c r="AG89" s="267"/>
    </row>
    <row r="90" spans="1:33" s="277" customFormat="1" ht="2.25" customHeight="1">
      <c r="A90" s="364"/>
      <c r="B90" s="461"/>
      <c r="C90" s="267"/>
      <c r="D90" s="267"/>
      <c r="E90" s="267"/>
      <c r="F90" s="267"/>
      <c r="G90" s="459"/>
      <c r="H90" s="439"/>
      <c r="I90" s="439"/>
      <c r="J90" s="439"/>
      <c r="K90" s="439"/>
      <c r="L90" s="439"/>
      <c r="M90" s="439"/>
      <c r="N90" s="439"/>
      <c r="O90" s="439"/>
      <c r="P90" s="267"/>
      <c r="Q90" s="267"/>
      <c r="R90" s="267"/>
      <c r="S90" s="267"/>
      <c r="T90" s="267"/>
      <c r="U90" s="267"/>
      <c r="V90" s="267"/>
      <c r="W90" s="267"/>
      <c r="X90" s="267"/>
      <c r="Y90" s="267"/>
      <c r="Z90" s="267"/>
      <c r="AA90" s="267"/>
      <c r="AB90" s="267"/>
      <c r="AC90" s="267"/>
      <c r="AD90" s="267"/>
      <c r="AE90" s="267"/>
      <c r="AF90" s="267"/>
      <c r="AG90" s="267"/>
    </row>
    <row r="91" spans="1:33" s="277" customFormat="1" ht="13.5" customHeight="1">
      <c r="A91" s="463" t="s">
        <v>744</v>
      </c>
      <c r="B91" s="461"/>
      <c r="C91" s="267"/>
      <c r="D91" s="267"/>
      <c r="E91" s="602"/>
      <c r="F91" s="267"/>
      <c r="G91" s="459"/>
      <c r="H91" s="439"/>
      <c r="I91" s="439"/>
      <c r="J91" s="439"/>
      <c r="K91" s="439"/>
      <c r="L91" s="439"/>
      <c r="M91" s="439"/>
      <c r="N91" s="439"/>
      <c r="O91" s="439"/>
      <c r="P91" s="267"/>
      <c r="Q91" s="267"/>
      <c r="R91" s="267"/>
      <c r="S91" s="267"/>
      <c r="T91" s="267"/>
      <c r="U91" s="267"/>
      <c r="V91" s="267"/>
      <c r="W91" s="267"/>
      <c r="X91" s="267"/>
      <c r="Y91" s="267"/>
      <c r="Z91" s="267"/>
      <c r="AA91" s="267"/>
      <c r="AB91" s="267"/>
      <c r="AC91" s="267"/>
      <c r="AD91" s="267"/>
      <c r="AE91" s="267"/>
      <c r="AF91" s="267"/>
      <c r="AG91" s="267"/>
    </row>
    <row r="92" spans="1:33" s="277" customFormat="1" ht="3" customHeight="1">
      <c r="A92" s="364"/>
      <c r="B92" s="461"/>
      <c r="C92" s="267"/>
      <c r="D92" s="267"/>
      <c r="E92" s="267"/>
      <c r="F92" s="267"/>
      <c r="G92" s="459"/>
      <c r="H92" s="439"/>
      <c r="I92" s="439"/>
      <c r="J92" s="439"/>
      <c r="K92" s="439"/>
      <c r="L92" s="439"/>
      <c r="M92" s="439"/>
      <c r="N92" s="439"/>
      <c r="O92" s="439"/>
      <c r="P92" s="267"/>
      <c r="Q92" s="267"/>
      <c r="R92" s="267"/>
      <c r="S92" s="267"/>
      <c r="T92" s="267"/>
      <c r="U92" s="267"/>
      <c r="V92" s="267"/>
      <c r="W92" s="267"/>
      <c r="X92" s="267"/>
      <c r="Y92" s="267"/>
      <c r="Z92" s="267"/>
      <c r="AA92" s="267"/>
      <c r="AB92" s="267"/>
      <c r="AC92" s="267"/>
      <c r="AD92" s="267"/>
      <c r="AE92" s="267"/>
      <c r="AF92" s="267"/>
      <c r="AG92" s="267"/>
    </row>
    <row r="93" spans="1:33" s="277" customFormat="1" ht="12.75" customHeight="1" hidden="1">
      <c r="A93" s="364"/>
      <c r="B93" s="461"/>
      <c r="C93" s="267"/>
      <c r="D93" s="267"/>
      <c r="E93" s="267"/>
      <c r="F93" s="267"/>
      <c r="G93" s="459"/>
      <c r="H93" s="439"/>
      <c r="I93" s="439"/>
      <c r="J93" s="439"/>
      <c r="K93" s="439"/>
      <c r="L93" s="439"/>
      <c r="M93" s="439"/>
      <c r="N93" s="439"/>
      <c r="O93" s="439"/>
      <c r="P93" s="267"/>
      <c r="Q93" s="267"/>
      <c r="R93" s="267"/>
      <c r="S93" s="267"/>
      <c r="T93" s="267"/>
      <c r="U93" s="267"/>
      <c r="V93" s="267"/>
      <c r="W93" s="267"/>
      <c r="X93" s="267"/>
      <c r="Y93" s="267"/>
      <c r="Z93" s="267"/>
      <c r="AA93" s="267"/>
      <c r="AB93" s="267"/>
      <c r="AC93" s="267"/>
      <c r="AD93" s="267"/>
      <c r="AE93" s="267"/>
      <c r="AF93" s="267"/>
      <c r="AG93" s="267"/>
    </row>
    <row r="94" spans="1:33" s="277" customFormat="1" ht="12.75" customHeight="1" hidden="1">
      <c r="A94" s="364"/>
      <c r="B94" s="461"/>
      <c r="C94" s="267"/>
      <c r="D94" s="267"/>
      <c r="E94" s="267"/>
      <c r="F94" s="267"/>
      <c r="G94" s="459"/>
      <c r="H94" s="439"/>
      <c r="I94" s="439"/>
      <c r="J94" s="439"/>
      <c r="K94" s="439"/>
      <c r="L94" s="439"/>
      <c r="M94" s="439"/>
      <c r="N94" s="439"/>
      <c r="O94" s="439"/>
      <c r="P94" s="267"/>
      <c r="Q94" s="267"/>
      <c r="R94" s="267"/>
      <c r="S94" s="267"/>
      <c r="T94" s="267"/>
      <c r="U94" s="267"/>
      <c r="V94" s="267"/>
      <c r="W94" s="267"/>
      <c r="X94" s="267"/>
      <c r="Y94" s="267"/>
      <c r="Z94" s="267"/>
      <c r="AA94" s="267"/>
      <c r="AB94" s="267"/>
      <c r="AC94" s="267"/>
      <c r="AD94" s="267"/>
      <c r="AE94" s="267"/>
      <c r="AF94" s="267"/>
      <c r="AG94" s="267"/>
    </row>
    <row r="95" spans="1:6" ht="12" customHeight="1">
      <c r="A95" s="457">
        <f>IF(B95="",0,1)</f>
        <v>0</v>
      </c>
      <c r="B95" s="458">
        <f>IF('x2_oldal'!A54=0,"","Hibás az előző oldal!")</f>
      </c>
      <c r="C95" s="457"/>
      <c r="D95" s="457"/>
      <c r="F95" s="458"/>
    </row>
    <row r="96" spans="1:17" ht="12" customHeight="1">
      <c r="A96" s="457">
        <f>IF(B96="",0,1)</f>
        <v>0</v>
      </c>
      <c r="B96" s="458">
        <f>IF(Q96=0,"","Adóalapot, adókedvezményt hibásan állapított meg!")</f>
      </c>
      <c r="C96" s="457"/>
      <c r="D96" s="457"/>
      <c r="F96" s="458"/>
      <c r="Q96" s="363">
        <f>Q37+Q29</f>
        <v>0</v>
      </c>
    </row>
    <row r="97" spans="1:11" ht="15.75">
      <c r="A97" s="457">
        <f>SUM(A83:A96)</f>
        <v>0</v>
      </c>
      <c r="B97" s="457"/>
      <c r="C97" s="464" t="str">
        <f>IF(A97=0,"E L L E N Ő R Z Ö T T","H I B Á S")</f>
        <v>E L L E N Ő R Z Ö T T</v>
      </c>
      <c r="D97" s="457"/>
      <c r="G97" s="465" t="str">
        <f>'1. oldal'!M126</f>
        <v> VAN HIBÁS LAP !</v>
      </c>
      <c r="K97" s="362">
        <f>IF(C97="E L L E N Ő R Z Ö T T",0,1)</f>
        <v>0</v>
      </c>
    </row>
    <row r="98" ht="14.25" customHeight="1"/>
    <row r="99" spans="5:13" ht="15" hidden="1">
      <c r="E99" s="363"/>
      <c r="F99" s="363"/>
      <c r="G99" s="363"/>
      <c r="I99" s="363">
        <f>IF('F.LAP'!J24+'F.LAP'!J25&gt;0,1,0)</f>
        <v>0</v>
      </c>
      <c r="J99" s="363">
        <f>IF(I99=1,"X","")</f>
      </c>
      <c r="K99" s="365">
        <f>J99</f>
      </c>
      <c r="L99" s="363">
        <f>IF(I101=1,1,0)</f>
        <v>0</v>
      </c>
      <c r="M99" s="363">
        <f>IF(K55="X",1,0)</f>
        <v>0</v>
      </c>
    </row>
    <row r="100" spans="5:13" ht="15" hidden="1">
      <c r="E100" s="363"/>
      <c r="F100" s="363"/>
      <c r="G100" s="363"/>
      <c r="I100" s="363">
        <f>IF('F.LAP'!J27+'F.LAP'!J28&gt;0,1,0)</f>
        <v>0</v>
      </c>
      <c r="J100" s="363">
        <f>IF(I100=1,"X","")</f>
      </c>
      <c r="K100" s="365">
        <f>J100</f>
      </c>
      <c r="L100" s="363">
        <f>IF(I101=1,1,0)</f>
        <v>0</v>
      </c>
      <c r="M100" s="363">
        <f>IF(K56="X",1,0)</f>
        <v>0</v>
      </c>
    </row>
    <row r="101" spans="5:13" ht="15" hidden="1">
      <c r="E101" s="363"/>
      <c r="F101" s="363"/>
      <c r="G101" s="363"/>
      <c r="I101" s="363">
        <f>IF(I99+I100=2,1,0)</f>
        <v>0</v>
      </c>
      <c r="J101" s="363">
        <f>IF(I101=1,"X","")</f>
      </c>
      <c r="K101" s="365">
        <f>J101</f>
      </c>
      <c r="M101" s="363">
        <f>IF(K57="X",1,0)</f>
        <v>0</v>
      </c>
    </row>
    <row r="102" spans="5:13" ht="15" hidden="1">
      <c r="E102" s="363"/>
      <c r="F102" s="363"/>
      <c r="G102" s="363"/>
      <c r="I102" s="363">
        <f>IF('F.LAP'!J31+'F.LAP'!J32&gt;0,1,0)</f>
        <v>0</v>
      </c>
      <c r="J102" s="363">
        <f>IF(I102=1,"X","")</f>
      </c>
      <c r="K102" s="365">
        <f>J102</f>
      </c>
      <c r="L102" s="363">
        <f>IF(H104=1,1,0)</f>
        <v>0</v>
      </c>
      <c r="M102" s="363">
        <f>IF(K58="X",1,0)</f>
        <v>0</v>
      </c>
    </row>
    <row r="103" spans="5:13" ht="15" hidden="1">
      <c r="E103" s="363"/>
      <c r="F103" s="363"/>
      <c r="G103" s="363"/>
      <c r="I103" s="363">
        <f>SUM(I99:I101)</f>
        <v>0</v>
      </c>
      <c r="K103" s="365"/>
      <c r="L103" s="365"/>
      <c r="M103" s="363">
        <f>SUM(M99:M101)</f>
        <v>0</v>
      </c>
    </row>
    <row r="104" spans="5:6" ht="15">
      <c r="E104" s="458"/>
      <c r="F104" s="458"/>
    </row>
  </sheetData>
  <sheetProtection password="C1DD" sheet="1" objects="1" scenarios="1"/>
  <mergeCells count="74">
    <mergeCell ref="G82:O82"/>
    <mergeCell ref="F89:N89"/>
    <mergeCell ref="G83:O83"/>
    <mergeCell ref="F85:N85"/>
    <mergeCell ref="A87:E87"/>
    <mergeCell ref="F87:N87"/>
    <mergeCell ref="A68:O68"/>
    <mergeCell ref="A69:D69"/>
    <mergeCell ref="AJ69:AL69"/>
    <mergeCell ref="A70:O70"/>
    <mergeCell ref="A77:N77"/>
    <mergeCell ref="B80:D80"/>
    <mergeCell ref="E56:G56"/>
    <mergeCell ref="E57:G57"/>
    <mergeCell ref="B60:G60"/>
    <mergeCell ref="A62:D62"/>
    <mergeCell ref="A66:D66"/>
    <mergeCell ref="AJ64:AL64"/>
    <mergeCell ref="E47:G47"/>
    <mergeCell ref="E48:G48"/>
    <mergeCell ref="B50:G50"/>
    <mergeCell ref="I50:O50"/>
    <mergeCell ref="E51:G51"/>
    <mergeCell ref="E55:G55"/>
    <mergeCell ref="E41:G41"/>
    <mergeCell ref="B42:G42"/>
    <mergeCell ref="B43:G43"/>
    <mergeCell ref="B44:G44"/>
    <mergeCell ref="B45:G45"/>
    <mergeCell ref="B46:G46"/>
    <mergeCell ref="B36:E36"/>
    <mergeCell ref="F36:G36"/>
    <mergeCell ref="B37:G37"/>
    <mergeCell ref="E38:G38"/>
    <mergeCell ref="E39:G39"/>
    <mergeCell ref="E40:G40"/>
    <mergeCell ref="E31:G31"/>
    <mergeCell ref="AD31:AG31"/>
    <mergeCell ref="E32:G32"/>
    <mergeCell ref="E33:G33"/>
    <mergeCell ref="E34:G34"/>
    <mergeCell ref="B35:G35"/>
    <mergeCell ref="E30:G30"/>
    <mergeCell ref="AD30:AG30"/>
    <mergeCell ref="B28:G28"/>
    <mergeCell ref="R28:U28"/>
    <mergeCell ref="V28:Y28"/>
    <mergeCell ref="Z28:AC28"/>
    <mergeCell ref="B24:G24"/>
    <mergeCell ref="B25:G25"/>
    <mergeCell ref="B26:G26"/>
    <mergeCell ref="B27:G27"/>
    <mergeCell ref="AD28:AG28"/>
    <mergeCell ref="B29:G29"/>
    <mergeCell ref="AD29:AG29"/>
    <mergeCell ref="AD21:AG21"/>
    <mergeCell ref="B23:G23"/>
    <mergeCell ref="R23:U23"/>
    <mergeCell ref="V23:Y23"/>
    <mergeCell ref="Z23:AC23"/>
    <mergeCell ref="AD23:AG23"/>
    <mergeCell ref="B21:G21"/>
    <mergeCell ref="R21:U21"/>
    <mergeCell ref="V21:Y21"/>
    <mergeCell ref="Z21:AC21"/>
    <mergeCell ref="B22:G22"/>
    <mergeCell ref="B14:G14"/>
    <mergeCell ref="A15:G16"/>
    <mergeCell ref="H15:H16"/>
    <mergeCell ref="B20:G20"/>
    <mergeCell ref="I15:O16"/>
    <mergeCell ref="B17:G17"/>
    <mergeCell ref="B18:G18"/>
    <mergeCell ref="B19:G19"/>
  </mergeCells>
  <printOptions/>
  <pageMargins left="0.5201388888888889" right="0.3541666666666667" top="0.45" bottom="0.1701388888888889" header="0.5118055555555556" footer="0.5118055555555556"/>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F68"/>
  <sheetViews>
    <sheetView zoomScalePageLayoutView="0" workbookViewId="0" topLeftCell="IV7">
      <selection activeCell="A7" sqref="A7"/>
    </sheetView>
  </sheetViews>
  <sheetFormatPr defaultColWidth="0" defaultRowHeight="12.75"/>
  <cols>
    <col min="1" max="16384" width="0" style="277" hidden="1" customWidth="1"/>
  </cols>
  <sheetData>
    <row r="1" spans="1:2" ht="15" hidden="1">
      <c r="A1" s="277" t="s">
        <v>696</v>
      </c>
      <c r="B1" s="277" t="s">
        <v>745</v>
      </c>
    </row>
    <row r="2" ht="15" hidden="1">
      <c r="B2" s="277" t="s">
        <v>746</v>
      </c>
    </row>
    <row r="3" spans="2:16" ht="15" hidden="1">
      <c r="B3" s="830" t="s">
        <v>747</v>
      </c>
      <c r="C3" s="830"/>
      <c r="D3" s="830"/>
      <c r="E3" s="830"/>
      <c r="F3" s="830"/>
      <c r="G3" s="830"/>
      <c r="H3" s="830"/>
      <c r="I3" s="830"/>
      <c r="J3" s="830"/>
      <c r="K3" s="830"/>
      <c r="L3" s="830"/>
      <c r="M3" s="830"/>
      <c r="N3" s="830"/>
      <c r="O3" s="830"/>
      <c r="P3" s="830"/>
    </row>
    <row r="4" spans="2:32" ht="15" hidden="1">
      <c r="B4" s="466" t="s">
        <v>748</v>
      </c>
      <c r="C4" s="831">
        <f>IF(C32="","",C32)</f>
        <v>88</v>
      </c>
      <c r="D4" s="831"/>
      <c r="E4" s="467" t="s">
        <v>446</v>
      </c>
      <c r="AF4" s="277">
        <f>IF(OR(C4&lt;0,C4=""),0,1)</f>
        <v>1</v>
      </c>
    </row>
    <row r="5" spans="2:32" ht="15" hidden="1">
      <c r="B5" s="466" t="s">
        <v>445</v>
      </c>
      <c r="C5" s="831">
        <f>IF(C33="","",C33)</f>
        <v>88</v>
      </c>
      <c r="D5" s="831"/>
      <c r="E5" s="467" t="s">
        <v>446</v>
      </c>
      <c r="AF5" s="277">
        <f>IF(OR(C5&lt;0,C5=""),0,1)</f>
        <v>1</v>
      </c>
    </row>
    <row r="6" ht="15" hidden="1">
      <c r="AF6" s="277">
        <f>SUM(AF4:AF5)</f>
        <v>2</v>
      </c>
    </row>
    <row r="7" ht="15">
      <c r="B7" s="467"/>
    </row>
    <row r="8" spans="1:30" ht="15">
      <c r="A8" s="468"/>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7"/>
    </row>
    <row r="9" spans="1:29" ht="15">
      <c r="A9" s="350"/>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row>
    <row r="10" spans="1:29" ht="15">
      <c r="A10" s="350"/>
      <c r="B10" s="267"/>
      <c r="C10" s="267"/>
      <c r="D10" s="267"/>
      <c r="E10" s="267"/>
      <c r="F10" s="267"/>
      <c r="G10" s="267"/>
      <c r="H10" s="267"/>
      <c r="I10" s="267"/>
      <c r="J10" s="267"/>
      <c r="K10" s="267"/>
      <c r="L10" s="267"/>
      <c r="M10" s="267"/>
      <c r="N10" s="267"/>
      <c r="O10" s="267"/>
      <c r="P10" s="469" t="s">
        <v>749</v>
      </c>
      <c r="Q10" s="267"/>
      <c r="R10" s="267"/>
      <c r="S10" s="267"/>
      <c r="T10" s="267"/>
      <c r="U10" s="267"/>
      <c r="V10" s="267"/>
      <c r="W10" s="267"/>
      <c r="X10" s="267"/>
      <c r="Y10" s="267"/>
      <c r="Z10" s="267"/>
      <c r="AA10" s="267"/>
      <c r="AB10" s="267"/>
      <c r="AC10" s="267"/>
    </row>
    <row r="11" spans="1:30" ht="15">
      <c r="A11" s="337"/>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45"/>
    </row>
    <row r="13" spans="1:30" ht="15">
      <c r="A13" s="470" t="s">
        <v>674</v>
      </c>
      <c r="B13" s="832" t="s">
        <v>750</v>
      </c>
      <c r="C13" s="832"/>
      <c r="D13" s="832"/>
      <c r="E13" s="832"/>
      <c r="F13" s="832"/>
      <c r="G13" s="832"/>
      <c r="H13" s="832"/>
      <c r="I13" s="832"/>
      <c r="J13" s="832"/>
      <c r="K13" s="832"/>
      <c r="L13" s="832"/>
      <c r="M13" s="832"/>
      <c r="N13" s="832"/>
      <c r="O13" s="832"/>
      <c r="P13" s="832"/>
      <c r="Q13" s="832"/>
      <c r="R13" s="832"/>
      <c r="S13" s="832"/>
      <c r="T13" s="832"/>
      <c r="U13" s="832"/>
      <c r="V13" s="832"/>
      <c r="W13" s="832"/>
      <c r="X13" s="832"/>
      <c r="Y13" s="832"/>
      <c r="Z13" s="832"/>
      <c r="AA13" s="832"/>
      <c r="AB13" s="832"/>
      <c r="AC13" s="832"/>
      <c r="AD13" s="832"/>
    </row>
    <row r="14" spans="1:32" ht="15.75">
      <c r="A14" s="471"/>
      <c r="B14" s="833" t="s">
        <v>751</v>
      </c>
      <c r="C14" s="833"/>
      <c r="D14" s="833"/>
      <c r="E14" s="833"/>
      <c r="F14" s="833"/>
      <c r="G14" s="833"/>
      <c r="H14" s="833"/>
      <c r="I14" s="833"/>
      <c r="J14" s="833"/>
      <c r="K14" s="833"/>
      <c r="L14" s="833"/>
      <c r="M14" s="833"/>
      <c r="N14" s="833"/>
      <c r="O14" s="833"/>
      <c r="P14" s="833"/>
      <c r="Q14" s="267"/>
      <c r="R14" s="267"/>
      <c r="S14" s="267"/>
      <c r="T14" s="267"/>
      <c r="U14" s="267"/>
      <c r="V14" s="267"/>
      <c r="W14" s="267"/>
      <c r="X14" s="267"/>
      <c r="Y14" s="267"/>
      <c r="Z14" s="267"/>
      <c r="AA14" s="267"/>
      <c r="AB14" s="267"/>
      <c r="AC14" s="267"/>
      <c r="AD14" s="472"/>
      <c r="AF14" s="277">
        <f>IF(AD14="X",1,0)</f>
        <v>0</v>
      </c>
    </row>
    <row r="15" spans="1:30" ht="15">
      <c r="A15" s="471"/>
      <c r="B15" s="834" t="s">
        <v>752</v>
      </c>
      <c r="C15" s="834"/>
      <c r="D15" s="834"/>
      <c r="E15" s="834"/>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row>
    <row r="16" spans="1:30" ht="15">
      <c r="A16" s="471"/>
      <c r="B16" s="256"/>
      <c r="C16" s="256"/>
      <c r="D16" s="256"/>
      <c r="E16" s="256"/>
      <c r="F16" s="256"/>
      <c r="G16" s="256"/>
      <c r="H16" s="256"/>
      <c r="I16" s="256"/>
      <c r="J16" s="447"/>
      <c r="K16" s="447"/>
      <c r="L16" s="447"/>
      <c r="M16" s="447"/>
      <c r="N16" s="447"/>
      <c r="O16" s="447"/>
      <c r="P16" s="447"/>
      <c r="Q16" s="447"/>
      <c r="R16" s="447"/>
      <c r="S16" s="447"/>
      <c r="T16" s="447"/>
      <c r="U16" s="447"/>
      <c r="V16" s="447"/>
      <c r="W16" s="447"/>
      <c r="X16" s="447"/>
      <c r="Y16" s="447"/>
      <c r="Z16" s="447"/>
      <c r="AA16" s="447"/>
      <c r="AB16" s="447"/>
      <c r="AC16" s="447"/>
      <c r="AD16" s="474"/>
    </row>
    <row r="17" spans="1:32" ht="15">
      <c r="A17" s="471" t="s">
        <v>676</v>
      </c>
      <c r="B17" s="833" t="s">
        <v>753</v>
      </c>
      <c r="C17" s="833"/>
      <c r="D17" s="833"/>
      <c r="E17" s="833"/>
      <c r="F17" s="833"/>
      <c r="G17" s="833"/>
      <c r="H17" s="833"/>
      <c r="I17" s="833"/>
      <c r="J17" s="833"/>
      <c r="K17" s="833"/>
      <c r="L17" s="833"/>
      <c r="M17" s="833"/>
      <c r="N17" s="833"/>
      <c r="O17" s="833"/>
      <c r="P17" s="833"/>
      <c r="Q17" s="267"/>
      <c r="R17" s="267"/>
      <c r="S17" s="267"/>
      <c r="T17" s="267"/>
      <c r="U17" s="267"/>
      <c r="V17" s="267"/>
      <c r="W17" s="267"/>
      <c r="X17" s="267"/>
      <c r="Y17" s="267"/>
      <c r="Z17" s="267"/>
      <c r="AA17" s="267"/>
      <c r="AB17" s="267"/>
      <c r="AC17" s="267"/>
      <c r="AD17" s="475"/>
      <c r="AF17" s="277">
        <f>IF(AD17="X",1,0)</f>
        <v>0</v>
      </c>
    </row>
    <row r="18" spans="1:30" ht="19.5" customHeight="1">
      <c r="A18" s="471"/>
      <c r="B18" s="835"/>
      <c r="C18" s="835"/>
      <c r="D18" s="835"/>
      <c r="E18" s="835"/>
      <c r="F18" s="835"/>
      <c r="G18" s="835"/>
      <c r="H18" s="835"/>
      <c r="I18" s="835"/>
      <c r="J18" s="835"/>
      <c r="K18" s="835"/>
      <c r="L18" s="835"/>
      <c r="M18" s="835"/>
      <c r="N18" s="835"/>
      <c r="O18" s="835"/>
      <c r="P18" s="835"/>
      <c r="Q18" s="267"/>
      <c r="R18" s="267"/>
      <c r="S18" s="267"/>
      <c r="T18" s="267"/>
      <c r="U18" s="267"/>
      <c r="V18" s="267"/>
      <c r="W18" s="267"/>
      <c r="X18" s="267"/>
      <c r="Y18" s="267"/>
      <c r="Z18" s="267"/>
      <c r="AA18" s="267"/>
      <c r="AB18" s="267"/>
      <c r="AC18" s="267"/>
      <c r="AD18" s="476"/>
    </row>
    <row r="19" spans="1:30" ht="18" customHeight="1">
      <c r="A19" s="471" t="s">
        <v>678</v>
      </c>
      <c r="B19" s="836" t="s">
        <v>754</v>
      </c>
      <c r="C19" s="836"/>
      <c r="D19" s="836"/>
      <c r="E19" s="836"/>
      <c r="F19" s="836"/>
      <c r="G19" s="836"/>
      <c r="H19" s="836"/>
      <c r="I19" s="836"/>
      <c r="J19" s="836"/>
      <c r="K19" s="836"/>
      <c r="L19" s="836"/>
      <c r="M19" s="836"/>
      <c r="N19" s="836"/>
      <c r="O19" s="836"/>
      <c r="P19" s="836"/>
      <c r="Q19" s="267"/>
      <c r="R19" s="267"/>
      <c r="S19" s="267"/>
      <c r="T19" s="267"/>
      <c r="U19" s="267"/>
      <c r="V19" s="267"/>
      <c r="W19" s="267"/>
      <c r="X19" s="267"/>
      <c r="Y19" s="267"/>
      <c r="Z19" s="267"/>
      <c r="AA19" s="267"/>
      <c r="AB19" s="267"/>
      <c r="AC19" s="267"/>
      <c r="AD19" s="478"/>
    </row>
    <row r="20" spans="1:30" ht="15.75">
      <c r="A20" s="471"/>
      <c r="B20" s="836" t="s">
        <v>755</v>
      </c>
      <c r="C20" s="836"/>
      <c r="D20" s="836"/>
      <c r="E20" s="836"/>
      <c r="F20" s="836"/>
      <c r="G20" s="836"/>
      <c r="H20" s="836"/>
      <c r="I20" s="479"/>
      <c r="J20" s="479"/>
      <c r="K20" s="479"/>
      <c r="L20" s="479"/>
      <c r="M20" s="479"/>
      <c r="N20" s="479"/>
      <c r="O20" s="479"/>
      <c r="P20" s="479"/>
      <c r="Q20" s="267"/>
      <c r="R20" s="267"/>
      <c r="S20" s="267"/>
      <c r="T20" s="267"/>
      <c r="U20" s="267"/>
      <c r="V20" s="267"/>
      <c r="W20" s="267"/>
      <c r="X20" s="267"/>
      <c r="Y20" s="267"/>
      <c r="Z20" s="267"/>
      <c r="AA20" s="267"/>
      <c r="AB20" s="267"/>
      <c r="AC20" s="267"/>
      <c r="AD20" s="478"/>
    </row>
    <row r="21" spans="1:30" ht="15">
      <c r="A21" s="471"/>
      <c r="B21" s="477"/>
      <c r="C21" s="477"/>
      <c r="D21" s="477"/>
      <c r="E21" s="477"/>
      <c r="F21" s="477"/>
      <c r="G21" s="477"/>
      <c r="H21" s="837"/>
      <c r="I21" s="837"/>
      <c r="J21" s="837"/>
      <c r="K21" s="837"/>
      <c r="L21" s="837"/>
      <c r="M21" s="837"/>
      <c r="N21" s="837"/>
      <c r="O21" s="837"/>
      <c r="P21" s="837"/>
      <c r="Q21" s="267"/>
      <c r="R21" s="267"/>
      <c r="S21" s="267"/>
      <c r="T21" s="267"/>
      <c r="U21" s="267"/>
      <c r="V21" s="267"/>
      <c r="W21" s="267"/>
      <c r="X21" s="267"/>
      <c r="Y21" s="267"/>
      <c r="Z21" s="267"/>
      <c r="AA21" s="267"/>
      <c r="AB21" s="267"/>
      <c r="AC21" s="267"/>
      <c r="AD21" s="480" t="s">
        <v>544</v>
      </c>
    </row>
    <row r="22" spans="1:30" ht="15">
      <c r="A22" s="471"/>
      <c r="B22" s="477"/>
      <c r="C22" s="477"/>
      <c r="D22" s="477"/>
      <c r="E22" s="477"/>
      <c r="F22" s="477"/>
      <c r="G22" s="477"/>
      <c r="H22" s="481"/>
      <c r="I22" s="481"/>
      <c r="J22" s="481"/>
      <c r="K22" s="481"/>
      <c r="L22" s="481"/>
      <c r="M22" s="481"/>
      <c r="N22" s="481"/>
      <c r="O22" s="481"/>
      <c r="P22" s="481"/>
      <c r="Q22" s="267"/>
      <c r="R22" s="267"/>
      <c r="S22" s="267"/>
      <c r="T22" s="267"/>
      <c r="U22" s="267"/>
      <c r="V22" s="267"/>
      <c r="W22" s="267"/>
      <c r="X22" s="267"/>
      <c r="Y22" s="267"/>
      <c r="Z22" s="267"/>
      <c r="AA22" s="267"/>
      <c r="AB22" s="267"/>
      <c r="AC22" s="267"/>
      <c r="AD22" s="480"/>
    </row>
    <row r="23" spans="1:32" ht="15.75">
      <c r="A23" s="471" t="s">
        <v>680</v>
      </c>
      <c r="B23" s="833" t="s">
        <v>756</v>
      </c>
      <c r="C23" s="833"/>
      <c r="D23" s="833"/>
      <c r="E23" s="833"/>
      <c r="F23" s="833"/>
      <c r="G23" s="833"/>
      <c r="H23" s="833"/>
      <c r="I23" s="833"/>
      <c r="J23" s="833"/>
      <c r="K23" s="833"/>
      <c r="L23" s="833"/>
      <c r="M23" s="833"/>
      <c r="N23" s="833"/>
      <c r="O23" s="833"/>
      <c r="P23" s="833"/>
      <c r="Q23" s="267"/>
      <c r="R23" s="267"/>
      <c r="S23" s="267"/>
      <c r="T23" s="267"/>
      <c r="U23" s="267"/>
      <c r="V23" s="267"/>
      <c r="W23" s="267"/>
      <c r="X23" s="267"/>
      <c r="Y23" s="267"/>
      <c r="Z23" s="267"/>
      <c r="AA23" s="267"/>
      <c r="AB23" s="267"/>
      <c r="AC23" s="267"/>
      <c r="AD23" s="472"/>
      <c r="AF23" s="277">
        <f>IF(AD23="X",1,0)</f>
        <v>0</v>
      </c>
    </row>
    <row r="24" spans="1:32" ht="15">
      <c r="A24" s="337"/>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45"/>
      <c r="AF24" s="277">
        <f>SUM(AF17:AF23)</f>
        <v>0</v>
      </c>
    </row>
    <row r="25" ht="15" hidden="1">
      <c r="B25" s="467" t="s">
        <v>757</v>
      </c>
    </row>
    <row r="26" spans="2:30" ht="15" hidden="1">
      <c r="B26" s="277" t="s">
        <v>758</v>
      </c>
      <c r="P26" s="838"/>
      <c r="Q26" s="838"/>
      <c r="R26" s="838"/>
      <c r="S26" s="838"/>
      <c r="T26" s="838"/>
      <c r="U26" s="838"/>
      <c r="V26" s="838"/>
      <c r="W26" s="838"/>
      <c r="X26" s="838"/>
      <c r="Y26" s="838"/>
      <c r="Z26" s="838"/>
      <c r="AA26" s="838"/>
      <c r="AB26" s="838"/>
      <c r="AC26" s="838"/>
      <c r="AD26" s="838"/>
    </row>
    <row r="27" spans="8:30" ht="15" hidden="1">
      <c r="H27" s="837"/>
      <c r="I27" s="837"/>
      <c r="J27" s="837"/>
      <c r="K27" s="837"/>
      <c r="L27" s="837"/>
      <c r="M27" s="837"/>
      <c r="N27" s="837"/>
      <c r="O27" s="837"/>
      <c r="P27" s="837"/>
      <c r="AD27" s="467" t="s">
        <v>544</v>
      </c>
    </row>
    <row r="28" ht="15" hidden="1"/>
    <row r="29" spans="1:30" ht="15.75" hidden="1">
      <c r="A29" s="328" t="str">
        <f aca="true" t="shared" si="0" ref="A29:B33">IF(A1="","",A1)</f>
        <v>11.</v>
      </c>
      <c r="B29" s="830" t="str">
        <f t="shared" si="0"/>
        <v>2004 valamint 2005 évben a Központi Statisztikai Hivatal "útmutató az intézményi </v>
      </c>
      <c r="C29" s="830"/>
      <c r="D29" s="830"/>
      <c r="E29" s="830"/>
      <c r="F29" s="830"/>
      <c r="G29" s="830"/>
      <c r="H29" s="830"/>
      <c r="I29" s="830"/>
      <c r="J29" s="830"/>
      <c r="K29" s="830"/>
      <c r="L29" s="830"/>
      <c r="M29" s="830"/>
      <c r="N29" s="830"/>
      <c r="O29" s="830"/>
      <c r="P29" s="830"/>
      <c r="Q29" s="830"/>
      <c r="R29" s="830"/>
      <c r="S29" s="830"/>
      <c r="T29" s="830"/>
      <c r="U29" s="830"/>
      <c r="V29" s="830"/>
      <c r="W29" s="830"/>
      <c r="X29" s="830"/>
      <c r="Y29" s="830"/>
      <c r="Z29" s="830"/>
      <c r="AA29" s="830"/>
      <c r="AB29" s="830"/>
      <c r="AC29" s="830"/>
      <c r="AD29" s="830"/>
    </row>
    <row r="30" spans="1:30" ht="15" hidden="1">
      <c r="A30" s="277">
        <f t="shared" si="0"/>
      </c>
      <c r="B30" s="830" t="str">
        <f t="shared" si="0"/>
        <v>munkaügy-statisztikai kérdőívek kitöltéséhez" c. kiadvány 1999.01.01-én érvényes szabályai</v>
      </c>
      <c r="C30" s="830">
        <f aca="true" t="shared" si="1" ref="C30:P30">IF(C2="","",C2)</f>
      </c>
      <c r="D30" s="830">
        <f t="shared" si="1"/>
      </c>
      <c r="E30" s="830">
        <f t="shared" si="1"/>
      </c>
      <c r="F30" s="830">
        <f t="shared" si="1"/>
      </c>
      <c r="G30" s="830">
        <f t="shared" si="1"/>
      </c>
      <c r="H30" s="830">
        <f t="shared" si="1"/>
      </c>
      <c r="I30" s="830">
        <f t="shared" si="1"/>
      </c>
      <c r="J30" s="830">
        <f t="shared" si="1"/>
      </c>
      <c r="K30" s="830">
        <f t="shared" si="1"/>
      </c>
      <c r="L30" s="830">
        <f t="shared" si="1"/>
      </c>
      <c r="M30" s="830">
        <f t="shared" si="1"/>
      </c>
      <c r="N30" s="830">
        <f t="shared" si="1"/>
      </c>
      <c r="O30" s="830">
        <f t="shared" si="1"/>
      </c>
      <c r="P30" s="830">
        <f t="shared" si="1"/>
      </c>
      <c r="Q30" s="830">
        <f aca="true" t="shared" si="2" ref="Q30:AD30">IF(Q2="","",Q2)</f>
      </c>
      <c r="R30" s="830">
        <f t="shared" si="2"/>
      </c>
      <c r="S30" s="830">
        <f t="shared" si="2"/>
      </c>
      <c r="T30" s="830">
        <f t="shared" si="2"/>
      </c>
      <c r="U30" s="830">
        <f t="shared" si="2"/>
      </c>
      <c r="V30" s="830">
        <f t="shared" si="2"/>
      </c>
      <c r="W30" s="830">
        <f t="shared" si="2"/>
      </c>
      <c r="X30" s="830">
        <f t="shared" si="2"/>
      </c>
      <c r="Y30" s="830">
        <f t="shared" si="2"/>
      </c>
      <c r="Z30" s="830">
        <f t="shared" si="2"/>
      </c>
      <c r="AA30" s="830">
        <f t="shared" si="2"/>
      </c>
      <c r="AB30" s="830">
        <f t="shared" si="2"/>
      </c>
      <c r="AC30" s="830">
        <f t="shared" si="2"/>
      </c>
      <c r="AD30" s="830">
        <f t="shared" si="2"/>
      </c>
    </row>
    <row r="31" spans="1:30" ht="15" hidden="1">
      <c r="A31" s="277">
        <f t="shared" si="0"/>
      </c>
      <c r="B31" s="830" t="str">
        <f t="shared" si="0"/>
        <v>alapján kiszámított átlagos statisztikai állományi létszám (Kötelező):</v>
      </c>
      <c r="C31" s="830">
        <f aca="true" t="shared" si="3" ref="C31:P31">IF(C3="","",C3)</f>
      </c>
      <c r="D31" s="830">
        <f t="shared" si="3"/>
      </c>
      <c r="E31" s="830">
        <f t="shared" si="3"/>
      </c>
      <c r="F31" s="830">
        <f t="shared" si="3"/>
      </c>
      <c r="G31" s="830">
        <f t="shared" si="3"/>
      </c>
      <c r="H31" s="830">
        <f t="shared" si="3"/>
      </c>
      <c r="I31" s="830">
        <f t="shared" si="3"/>
      </c>
      <c r="J31" s="830">
        <f t="shared" si="3"/>
      </c>
      <c r="K31" s="830">
        <f t="shared" si="3"/>
      </c>
      <c r="L31" s="830">
        <f t="shared" si="3"/>
      </c>
      <c r="M31" s="830">
        <f t="shared" si="3"/>
      </c>
      <c r="N31" s="830">
        <f t="shared" si="3"/>
      </c>
      <c r="O31" s="830">
        <f t="shared" si="3"/>
      </c>
      <c r="P31" s="830">
        <f t="shared" si="3"/>
      </c>
      <c r="Q31" s="830">
        <f aca="true" t="shared" si="4" ref="Q31:AD31">IF(Q3="","",Q3)</f>
      </c>
      <c r="R31" s="830">
        <f t="shared" si="4"/>
      </c>
      <c r="S31" s="830">
        <f t="shared" si="4"/>
      </c>
      <c r="T31" s="830">
        <f t="shared" si="4"/>
      </c>
      <c r="U31" s="830">
        <f t="shared" si="4"/>
      </c>
      <c r="V31" s="830">
        <f t="shared" si="4"/>
      </c>
      <c r="W31" s="830">
        <f t="shared" si="4"/>
      </c>
      <c r="X31" s="830">
        <f t="shared" si="4"/>
      </c>
      <c r="Y31" s="830">
        <f t="shared" si="4"/>
      </c>
      <c r="Z31" s="830">
        <f t="shared" si="4"/>
      </c>
      <c r="AA31" s="830">
        <f t="shared" si="4"/>
      </c>
      <c r="AB31" s="830">
        <f t="shared" si="4"/>
      </c>
      <c r="AC31" s="830">
        <f t="shared" si="4"/>
      </c>
      <c r="AD31" s="830">
        <f t="shared" si="4"/>
      </c>
    </row>
    <row r="32" spans="1:30" ht="15.75" hidden="1">
      <c r="A32" s="277">
        <f t="shared" si="0"/>
      </c>
      <c r="B32" s="482" t="str">
        <f t="shared" si="0"/>
        <v>2004. évben:</v>
      </c>
      <c r="C32" s="839">
        <f>IF(alapadatok!I161="","",alapadatok!I161)</f>
        <v>88</v>
      </c>
      <c r="D32" s="839"/>
      <c r="E32" s="467" t="str">
        <f aca="true" t="shared" si="5" ref="E32:P32">IF(E4="","",E4)</f>
        <v>fő</v>
      </c>
      <c r="F32" s="277">
        <f t="shared" si="5"/>
      </c>
      <c r="G32" s="277">
        <f t="shared" si="5"/>
      </c>
      <c r="H32" s="277">
        <f t="shared" si="5"/>
      </c>
      <c r="I32" s="277">
        <f t="shared" si="5"/>
      </c>
      <c r="J32" s="277">
        <f t="shared" si="5"/>
      </c>
      <c r="K32" s="277">
        <f t="shared" si="5"/>
      </c>
      <c r="L32" s="277">
        <f t="shared" si="5"/>
      </c>
      <c r="M32" s="277">
        <f t="shared" si="5"/>
      </c>
      <c r="N32" s="277">
        <f t="shared" si="5"/>
      </c>
      <c r="O32" s="277">
        <f t="shared" si="5"/>
      </c>
      <c r="P32" s="277">
        <f t="shared" si="5"/>
      </c>
      <c r="Q32" s="277">
        <f aca="true" t="shared" si="6" ref="Q32:AD32">IF(Q4="","",Q4)</f>
      </c>
      <c r="R32" s="277">
        <f t="shared" si="6"/>
      </c>
      <c r="S32" s="277">
        <f t="shared" si="6"/>
      </c>
      <c r="T32" s="277">
        <f t="shared" si="6"/>
      </c>
      <c r="U32" s="277">
        <f t="shared" si="6"/>
      </c>
      <c r="V32" s="277">
        <f t="shared" si="6"/>
      </c>
      <c r="W32" s="277">
        <f t="shared" si="6"/>
      </c>
      <c r="X32" s="277">
        <f t="shared" si="6"/>
      </c>
      <c r="Y32" s="277">
        <f t="shared" si="6"/>
      </c>
      <c r="Z32" s="277">
        <f t="shared" si="6"/>
      </c>
      <c r="AA32" s="277">
        <f t="shared" si="6"/>
      </c>
      <c r="AB32" s="277">
        <f t="shared" si="6"/>
      </c>
      <c r="AC32" s="277">
        <f t="shared" si="6"/>
      </c>
      <c r="AD32" s="277">
        <f t="shared" si="6"/>
      </c>
    </row>
    <row r="33" spans="1:30" ht="15.75" hidden="1">
      <c r="A33" s="277">
        <f t="shared" si="0"/>
      </c>
      <c r="B33" s="482" t="str">
        <f t="shared" si="0"/>
        <v>2005. évben:</v>
      </c>
      <c r="C33" s="839">
        <f>IF(alapadatok!I162="","",alapadatok!I162)</f>
        <v>88</v>
      </c>
      <c r="D33" s="839"/>
      <c r="E33" s="467" t="str">
        <f aca="true" t="shared" si="7" ref="E33:P33">IF(E5="","",E5)</f>
        <v>fő</v>
      </c>
      <c r="F33" s="277">
        <f t="shared" si="7"/>
      </c>
      <c r="G33" s="277">
        <f t="shared" si="7"/>
      </c>
      <c r="H33" s="277">
        <f t="shared" si="7"/>
      </c>
      <c r="I33" s="277">
        <f t="shared" si="7"/>
      </c>
      <c r="J33" s="277">
        <f t="shared" si="7"/>
      </c>
      <c r="K33" s="277">
        <f t="shared" si="7"/>
      </c>
      <c r="L33" s="277">
        <f t="shared" si="7"/>
      </c>
      <c r="M33" s="277">
        <f t="shared" si="7"/>
      </c>
      <c r="N33" s="277">
        <f t="shared" si="7"/>
      </c>
      <c r="O33" s="277">
        <f t="shared" si="7"/>
      </c>
      <c r="P33" s="277">
        <f t="shared" si="7"/>
      </c>
      <c r="Q33" s="277">
        <f aca="true" t="shared" si="8" ref="Q33:AD33">IF(Q5="","",Q5)</f>
      </c>
      <c r="R33" s="277">
        <f t="shared" si="8"/>
      </c>
      <c r="S33" s="277">
        <f t="shared" si="8"/>
      </c>
      <c r="T33" s="277">
        <f t="shared" si="8"/>
      </c>
      <c r="U33" s="277">
        <f t="shared" si="8"/>
      </c>
      <c r="V33" s="277">
        <f t="shared" si="8"/>
      </c>
      <c r="W33" s="277">
        <f t="shared" si="8"/>
      </c>
      <c r="X33" s="277">
        <f t="shared" si="8"/>
      </c>
      <c r="Y33" s="277">
        <f t="shared" si="8"/>
      </c>
      <c r="Z33" s="277">
        <f t="shared" si="8"/>
      </c>
      <c r="AA33" s="277">
        <f t="shared" si="8"/>
      </c>
      <c r="AB33" s="277">
        <f t="shared" si="8"/>
      </c>
      <c r="AC33" s="277">
        <f t="shared" si="8"/>
      </c>
      <c r="AD33" s="277">
        <f t="shared" si="8"/>
      </c>
    </row>
    <row r="34" spans="1:30" ht="15" hidden="1">
      <c r="A34" s="277">
        <f aca="true" t="shared" si="9" ref="A34:P34">IF(A6="","",A6)</f>
      </c>
      <c r="B34" s="277">
        <f t="shared" si="9"/>
      </c>
      <c r="C34" s="277">
        <f t="shared" si="9"/>
      </c>
      <c r="D34" s="277">
        <f t="shared" si="9"/>
      </c>
      <c r="E34" s="277">
        <f t="shared" si="9"/>
      </c>
      <c r="F34" s="277">
        <f t="shared" si="9"/>
      </c>
      <c r="G34" s="277">
        <f t="shared" si="9"/>
      </c>
      <c r="H34" s="277">
        <f t="shared" si="9"/>
      </c>
      <c r="I34" s="277">
        <f t="shared" si="9"/>
      </c>
      <c r="J34" s="277">
        <f t="shared" si="9"/>
      </c>
      <c r="K34" s="277">
        <f t="shared" si="9"/>
      </c>
      <c r="L34" s="277">
        <f t="shared" si="9"/>
      </c>
      <c r="M34" s="277">
        <f t="shared" si="9"/>
      </c>
      <c r="N34" s="277">
        <f t="shared" si="9"/>
      </c>
      <c r="O34" s="277">
        <f t="shared" si="9"/>
      </c>
      <c r="P34" s="277">
        <f t="shared" si="9"/>
      </c>
      <c r="Q34" s="277">
        <f aca="true" t="shared" si="10" ref="Q34:AD34">IF(Q6="","",Q6)</f>
      </c>
      <c r="R34" s="277">
        <f t="shared" si="10"/>
      </c>
      <c r="S34" s="277">
        <f t="shared" si="10"/>
      </c>
      <c r="T34" s="277">
        <f t="shared" si="10"/>
      </c>
      <c r="U34" s="277">
        <f t="shared" si="10"/>
      </c>
      <c r="V34" s="277">
        <f t="shared" si="10"/>
      </c>
      <c r="W34" s="277">
        <f t="shared" si="10"/>
      </c>
      <c r="X34" s="277">
        <f t="shared" si="10"/>
      </c>
      <c r="Y34" s="277">
        <f t="shared" si="10"/>
      </c>
      <c r="Z34" s="277">
        <f t="shared" si="10"/>
      </c>
      <c r="AA34" s="277">
        <f t="shared" si="10"/>
      </c>
      <c r="AB34" s="277">
        <f t="shared" si="10"/>
      </c>
      <c r="AC34" s="277">
        <f t="shared" si="10"/>
      </c>
      <c r="AD34" s="277">
        <f t="shared" si="10"/>
      </c>
    </row>
    <row r="35" ht="15" hidden="1"/>
    <row r="36" spans="2:30" ht="12.75" customHeight="1" hidden="1">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row>
    <row r="37" spans="1:30" ht="15">
      <c r="A37" s="468"/>
      <c r="B37" s="842"/>
      <c r="C37" s="842"/>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row>
    <row r="38" spans="1:30" ht="15">
      <c r="A38" s="350"/>
      <c r="B38" s="843" t="s">
        <v>759</v>
      </c>
      <c r="C38" s="843"/>
      <c r="D38" s="843"/>
      <c r="E38" s="843"/>
      <c r="F38" s="843"/>
      <c r="G38" s="843"/>
      <c r="H38" s="843"/>
      <c r="I38" s="843"/>
      <c r="J38" s="843"/>
      <c r="K38" s="843"/>
      <c r="L38" s="843"/>
      <c r="M38" s="843"/>
      <c r="N38" s="843"/>
      <c r="O38" s="843"/>
      <c r="P38" s="843"/>
      <c r="Q38" s="843"/>
      <c r="R38" s="843"/>
      <c r="S38" s="843"/>
      <c r="T38" s="843"/>
      <c r="U38" s="843"/>
      <c r="V38" s="843"/>
      <c r="W38" s="843"/>
      <c r="X38" s="843"/>
      <c r="Y38" s="843"/>
      <c r="Z38" s="843"/>
      <c r="AA38" s="843"/>
      <c r="AB38" s="843"/>
      <c r="AC38" s="843"/>
      <c r="AD38" s="843"/>
    </row>
    <row r="39" spans="1:30" ht="15">
      <c r="A39" s="350"/>
      <c r="B39" s="267" t="s">
        <v>760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336"/>
    </row>
    <row r="40" spans="1:30" ht="15">
      <c r="A40" s="350"/>
      <c r="B40" s="267" t="s">
        <v>761</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336"/>
    </row>
    <row r="47" spans="1:30" ht="15">
      <c r="A47" s="337"/>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45"/>
    </row>
    <row r="48" ht="15">
      <c r="B48" s="483" t="s">
        <v>762</v>
      </c>
    </row>
    <row r="49" ht="15">
      <c r="B49" s="483"/>
    </row>
    <row r="50" spans="1:30" ht="15">
      <c r="A50" s="468"/>
      <c r="B50" s="346" t="s">
        <v>763</v>
      </c>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7"/>
    </row>
    <row r="51" spans="1:30" ht="15">
      <c r="A51" s="350"/>
      <c r="B51" s="267" t="s">
        <v>764</v>
      </c>
      <c r="C51" s="267"/>
      <c r="D51" s="844"/>
      <c r="E51" s="844"/>
      <c r="F51" s="844"/>
      <c r="G51" s="844"/>
      <c r="H51" s="844"/>
      <c r="I51" s="844"/>
      <c r="J51" s="267"/>
      <c r="K51" s="267"/>
      <c r="L51" s="267"/>
      <c r="M51" s="267"/>
      <c r="N51" s="267"/>
      <c r="O51" s="267"/>
      <c r="P51" s="267"/>
      <c r="Q51" s="267"/>
      <c r="R51" s="267"/>
      <c r="S51" s="267"/>
      <c r="T51" s="267"/>
      <c r="U51" s="267"/>
      <c r="V51" s="267"/>
      <c r="W51" s="267"/>
      <c r="X51" s="267"/>
      <c r="Y51" s="267"/>
      <c r="Z51" s="267"/>
      <c r="AA51" s="267"/>
      <c r="AB51" s="267"/>
      <c r="AC51" s="267"/>
      <c r="AD51" s="336"/>
    </row>
    <row r="52" spans="1:30" ht="15">
      <c r="A52" s="350"/>
      <c r="B52" s="267" t="s">
        <v>765</v>
      </c>
      <c r="C52" s="267"/>
      <c r="D52" s="267"/>
      <c r="E52" s="845"/>
      <c r="F52" s="845"/>
      <c r="G52" s="845"/>
      <c r="H52" s="845"/>
      <c r="I52" s="845"/>
      <c r="J52" s="267"/>
      <c r="K52" s="267"/>
      <c r="L52" s="267"/>
      <c r="M52" s="267"/>
      <c r="N52" s="267"/>
      <c r="O52" s="267"/>
      <c r="P52" s="267"/>
      <c r="Q52" s="267"/>
      <c r="R52" s="267"/>
      <c r="S52" s="267"/>
      <c r="T52" s="267"/>
      <c r="U52" s="267"/>
      <c r="V52" s="267"/>
      <c r="W52" s="267"/>
      <c r="X52" s="267"/>
      <c r="Y52" s="267"/>
      <c r="Z52" s="267"/>
      <c r="AA52" s="267"/>
      <c r="AB52" s="267"/>
      <c r="AC52" s="267"/>
      <c r="AD52" s="336"/>
    </row>
    <row r="53" spans="1:30" ht="15">
      <c r="A53" s="350"/>
      <c r="B53" s="267" t="s">
        <v>766</v>
      </c>
      <c r="C53" s="267"/>
      <c r="D53" s="267"/>
      <c r="E53" s="267"/>
      <c r="F53" s="267"/>
      <c r="G53" s="267"/>
      <c r="H53" s="267"/>
      <c r="I53" s="267"/>
      <c r="J53" s="267"/>
      <c r="K53" s="267"/>
      <c r="L53" s="267"/>
      <c r="M53" s="267"/>
      <c r="N53" s="267"/>
      <c r="O53" s="267"/>
      <c r="P53" s="256"/>
      <c r="Q53" s="256"/>
      <c r="R53" s="256"/>
      <c r="S53" s="256"/>
      <c r="T53" s="256"/>
      <c r="U53" s="256"/>
      <c r="V53" s="256"/>
      <c r="W53" s="256"/>
      <c r="X53" s="256"/>
      <c r="Y53" s="256"/>
      <c r="Z53" s="256"/>
      <c r="AA53" s="256"/>
      <c r="AB53" s="256"/>
      <c r="AC53" s="256"/>
      <c r="AD53" s="473"/>
    </row>
    <row r="54" spans="1:30" ht="15">
      <c r="A54" s="350"/>
      <c r="B54" s="338"/>
      <c r="C54" s="338"/>
      <c r="D54" s="338"/>
      <c r="E54" s="338"/>
      <c r="F54" s="338"/>
      <c r="G54" s="338"/>
      <c r="H54" s="338"/>
      <c r="I54" s="338"/>
      <c r="J54" s="338"/>
      <c r="K54" s="338"/>
      <c r="L54" s="338"/>
      <c r="M54" s="338"/>
      <c r="N54" s="338"/>
      <c r="O54" s="338"/>
      <c r="P54" s="484"/>
      <c r="Q54" s="256"/>
      <c r="R54" s="256"/>
      <c r="S54" s="256"/>
      <c r="T54" s="256"/>
      <c r="U54" s="256"/>
      <c r="V54" s="256"/>
      <c r="W54" s="256"/>
      <c r="X54" s="256"/>
      <c r="Y54" s="256"/>
      <c r="Z54" s="256"/>
      <c r="AA54" s="256"/>
      <c r="AB54" s="256"/>
      <c r="AC54" s="256"/>
      <c r="AD54" s="473"/>
    </row>
    <row r="55" spans="1:30" ht="15">
      <c r="A55" s="350"/>
      <c r="B55" s="267" t="s">
        <v>767</v>
      </c>
      <c r="C55" s="485"/>
      <c r="D55" s="285" t="s">
        <v>569</v>
      </c>
      <c r="E55" s="485"/>
      <c r="F55" s="285" t="s">
        <v>570</v>
      </c>
      <c r="G55" s="485"/>
      <c r="H55" s="267" t="s">
        <v>643</v>
      </c>
      <c r="I55" s="267"/>
      <c r="J55" s="267"/>
      <c r="K55" s="267"/>
      <c r="L55" s="267"/>
      <c r="M55" s="267"/>
      <c r="N55" s="267"/>
      <c r="O55" s="267"/>
      <c r="P55" s="267"/>
      <c r="Q55" s="267"/>
      <c r="R55" s="267"/>
      <c r="S55" s="267"/>
      <c r="T55" s="267"/>
      <c r="U55" s="267"/>
      <c r="V55" s="267"/>
      <c r="W55" s="267"/>
      <c r="X55" s="267"/>
      <c r="Y55" s="267"/>
      <c r="Z55" s="267"/>
      <c r="AA55" s="267"/>
      <c r="AB55" s="267"/>
      <c r="AC55" s="267"/>
      <c r="AD55" s="336"/>
    </row>
    <row r="56" spans="1:30" ht="15">
      <c r="A56" s="350"/>
      <c r="B56" s="267"/>
      <c r="C56" s="267"/>
      <c r="D56" s="267"/>
      <c r="E56" s="267" t="s">
        <v>768</v>
      </c>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336"/>
    </row>
    <row r="57" spans="1:30" ht="15">
      <c r="A57" s="350"/>
      <c r="B57" s="267"/>
      <c r="C57" s="267"/>
      <c r="D57" s="267"/>
      <c r="E57" s="267"/>
      <c r="F57" s="267"/>
      <c r="G57" s="841"/>
      <c r="H57" s="841"/>
      <c r="I57" s="841"/>
      <c r="J57" s="841"/>
      <c r="K57" s="841"/>
      <c r="L57" s="841"/>
      <c r="M57" s="841"/>
      <c r="N57" s="841"/>
      <c r="O57" s="841"/>
      <c r="P57" s="841"/>
      <c r="Q57" s="841"/>
      <c r="R57" s="841"/>
      <c r="S57" s="841"/>
      <c r="T57" s="841"/>
      <c r="U57" s="841"/>
      <c r="V57" s="841"/>
      <c r="W57" s="841"/>
      <c r="X57" s="841"/>
      <c r="Y57" s="841"/>
      <c r="Z57" s="841"/>
      <c r="AA57" s="841"/>
      <c r="AB57" s="841"/>
      <c r="AC57" s="841"/>
      <c r="AD57" s="841"/>
    </row>
    <row r="58" spans="1:30" ht="15">
      <c r="A58" s="350"/>
      <c r="B58" s="267"/>
      <c r="C58" s="267"/>
      <c r="D58" s="267"/>
      <c r="E58" s="267"/>
      <c r="F58" s="267"/>
      <c r="G58" s="267" t="s">
        <v>769</v>
      </c>
      <c r="H58" s="267"/>
      <c r="I58" s="267"/>
      <c r="J58" s="267"/>
      <c r="K58" s="267"/>
      <c r="L58" s="267"/>
      <c r="M58" s="267"/>
      <c r="N58" s="267"/>
      <c r="O58" s="267"/>
      <c r="P58" s="267"/>
      <c r="Q58" s="267"/>
      <c r="R58" s="267"/>
      <c r="S58" s="267"/>
      <c r="T58" s="267"/>
      <c r="U58" s="267"/>
      <c r="V58" s="267"/>
      <c r="W58" s="267"/>
      <c r="X58" s="267"/>
      <c r="Y58" s="267"/>
      <c r="Z58" s="267"/>
      <c r="AA58" s="267"/>
      <c r="AB58" s="267"/>
      <c r="AC58" s="267"/>
      <c r="AD58" s="336"/>
    </row>
    <row r="59" spans="1:30" ht="15">
      <c r="A59" s="350"/>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336"/>
    </row>
    <row r="60" spans="1:30" ht="15">
      <c r="A60" s="350"/>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336"/>
    </row>
    <row r="61" spans="1:30" ht="15">
      <c r="A61" s="486">
        <f aca="true" t="shared" si="11" ref="A61:A67">IF(B61="",0,1)</f>
        <v>0</v>
      </c>
      <c r="B61" s="311">
        <f>IF('2. oldal'!A97=0,"","  Hibás az előző oldal!")</f>
      </c>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336"/>
    </row>
    <row r="62" spans="1:30" ht="15">
      <c r="A62" s="358">
        <f t="shared" si="11"/>
        <v>0</v>
      </c>
      <c r="B62" s="359">
        <f>IF(AND((AF24&gt;0),(NOT(OR((AF14=1),('1. oldal'!O60="X"))))),"  Hiba: Ha túlfizetését akár részben is visszakéri, nyilatkoznia kell tartozásairól!","")</f>
      </c>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45"/>
    </row>
    <row r="63" spans="1:2" ht="15">
      <c r="A63" s="324">
        <f t="shared" si="11"/>
        <v>0</v>
      </c>
      <c r="B63" s="262">
        <f>IF(AF24&gt;1,"  Hiba:  Csak az egyiket választhatja: részben vagy egészben visszakéri!","")</f>
      </c>
    </row>
    <row r="64" spans="1:2" ht="15">
      <c r="A64" s="324">
        <f t="shared" si="11"/>
        <v>0</v>
      </c>
      <c r="B64" s="487">
        <f>IF('2. oldal'!AM80=4,"","  Hiba: Helységnév, dátum kitöltése kötelező!")</f>
      </c>
    </row>
    <row r="65" spans="1:2" ht="15">
      <c r="A65" s="324">
        <f t="shared" si="11"/>
        <v>0</v>
      </c>
      <c r="B65" s="262">
        <f>IF(AF6=2,"","  Hiba 11. Pont:  Átlagos statisztikai állományi létszám megadása kötelező!")</f>
      </c>
    </row>
    <row r="66" spans="1:2" ht="15">
      <c r="A66" s="324">
        <f t="shared" si="11"/>
        <v>0</v>
      </c>
      <c r="B66" s="226"/>
    </row>
    <row r="67" spans="1:2" ht="15">
      <c r="A67" s="324">
        <f t="shared" si="11"/>
        <v>0</v>
      </c>
      <c r="B67" s="226"/>
    </row>
    <row r="68" spans="1:30" ht="15.75">
      <c r="A68" s="324">
        <v>0</v>
      </c>
      <c r="B68" s="328" t="str">
        <f>IF(A68=0," E L L E N Ő R Z Ö T T"," H I B Á S")</f>
        <v> E L L E N Ő R Z Ö T T</v>
      </c>
      <c r="E68" s="361" t="str">
        <f>'1. oldal'!M126</f>
        <v> VAN HIBÁS LAP !</v>
      </c>
      <c r="AD68" s="362">
        <f>IF(B68=" E L L E N Ő R Z Ö T T",0,1)</f>
        <v>0</v>
      </c>
    </row>
  </sheetData>
  <sheetProtection sheet="1" objects="1" scenarios="1"/>
  <mergeCells count="25">
    <mergeCell ref="C33:D33"/>
    <mergeCell ref="B36:AD36"/>
    <mergeCell ref="G57:AD57"/>
    <mergeCell ref="B37:AD37"/>
    <mergeCell ref="B38:AD38"/>
    <mergeCell ref="D51:I51"/>
    <mergeCell ref="E52:I52"/>
    <mergeCell ref="P26:AD26"/>
    <mergeCell ref="H27:P27"/>
    <mergeCell ref="B29:AD29"/>
    <mergeCell ref="B30:AD30"/>
    <mergeCell ref="B31:AD31"/>
    <mergeCell ref="C32:D32"/>
    <mergeCell ref="B17:P17"/>
    <mergeCell ref="B18:P18"/>
    <mergeCell ref="B19:P19"/>
    <mergeCell ref="B20:H20"/>
    <mergeCell ref="H21:P21"/>
    <mergeCell ref="B23:P23"/>
    <mergeCell ref="B3:P3"/>
    <mergeCell ref="C4:D4"/>
    <mergeCell ref="C5:D5"/>
    <mergeCell ref="B13:AD13"/>
    <mergeCell ref="B14:P14"/>
    <mergeCell ref="B15:AD15"/>
  </mergeCells>
  <printOptions/>
  <pageMargins left="0.75" right="0.75" top="1" bottom="0.1701388888888889" header="0.5118055555555556" footer="0.5118055555555556"/>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S48"/>
  <sheetViews>
    <sheetView showGridLines="0" view="pageBreakPreview" zoomScaleSheetLayoutView="100" zoomScalePageLayoutView="0" workbookViewId="0" topLeftCell="A1">
      <selection activeCell="J27" sqref="J27"/>
    </sheetView>
  </sheetViews>
  <sheetFormatPr defaultColWidth="9.140625" defaultRowHeight="12.75"/>
  <cols>
    <col min="1" max="1" width="4.7109375" style="277" customWidth="1"/>
    <col min="2" max="2" width="10.57421875" style="277" customWidth="1"/>
    <col min="3" max="3" width="20.28125" style="277" customWidth="1"/>
    <col min="4" max="4" width="12.7109375" style="277" customWidth="1"/>
    <col min="5" max="5" width="2.8515625" style="277" customWidth="1"/>
    <col min="6" max="9" width="0" style="277" hidden="1" customWidth="1"/>
    <col min="10" max="10" width="19.8515625" style="277" customWidth="1"/>
    <col min="11" max="11" width="3.00390625" style="277" customWidth="1"/>
    <col min="12" max="12" width="4.421875" style="277" customWidth="1"/>
    <col min="13" max="13" width="7.57421875" style="277" customWidth="1"/>
    <col min="14" max="14" width="11.140625" style="277" customWidth="1"/>
    <col min="15" max="15" width="10.421875" style="277" customWidth="1"/>
    <col min="16" max="19" width="0" style="277" hidden="1" customWidth="1"/>
    <col min="20" max="16384" width="9.140625" style="277" customWidth="1"/>
  </cols>
  <sheetData>
    <row r="1" ht="20.25">
      <c r="M1" s="488" t="s">
        <v>125</v>
      </c>
    </row>
    <row r="2" spans="1:13" ht="19.5">
      <c r="A2" s="846" t="s">
        <v>770</v>
      </c>
      <c r="B2" s="846"/>
      <c r="C2" s="846"/>
      <c r="D2" s="846"/>
      <c r="E2" s="846"/>
      <c r="F2" s="846"/>
      <c r="G2" s="846"/>
      <c r="H2" s="846"/>
      <c r="I2" s="846"/>
      <c r="J2" s="846"/>
      <c r="K2" s="846"/>
      <c r="L2" s="846"/>
      <c r="M2" s="846"/>
    </row>
    <row r="4" ht="15" hidden="1"/>
    <row r="5" spans="1:13" ht="15.75" customHeight="1">
      <c r="A5" s="489" t="str">
        <f>'1. oldal'!AB11</f>
        <v>2010.</v>
      </c>
      <c r="B5" s="490" t="s">
        <v>17</v>
      </c>
      <c r="C5" s="491" t="str">
        <f>'1. oldal'!K12</f>
        <v>Veresegyház Város</v>
      </c>
      <c r="D5" s="490" t="s">
        <v>771</v>
      </c>
      <c r="E5" s="490"/>
      <c r="F5" s="490"/>
      <c r="G5" s="490"/>
      <c r="H5" s="490"/>
      <c r="I5" s="490"/>
      <c r="J5" s="490"/>
      <c r="K5" s="490"/>
      <c r="L5" s="490"/>
      <c r="M5" s="492"/>
    </row>
    <row r="6" spans="1:13" ht="15">
      <c r="A6" s="847" t="s">
        <v>772</v>
      </c>
      <c r="B6" s="847"/>
      <c r="C6" s="847"/>
      <c r="D6" s="847"/>
      <c r="E6" s="847"/>
      <c r="F6" s="847"/>
      <c r="G6" s="847"/>
      <c r="H6" s="847"/>
      <c r="I6" s="847"/>
      <c r="J6" s="847"/>
      <c r="K6" s="847"/>
      <c r="L6" s="847"/>
      <c r="M6" s="847"/>
    </row>
    <row r="7" spans="1:13" ht="15">
      <c r="A7" s="847" t="s">
        <v>773</v>
      </c>
      <c r="B7" s="847"/>
      <c r="C7" s="847"/>
      <c r="D7" s="847"/>
      <c r="E7" s="847"/>
      <c r="F7" s="847"/>
      <c r="G7" s="847"/>
      <c r="H7" s="847"/>
      <c r="I7" s="847"/>
      <c r="J7" s="847"/>
      <c r="K7" s="847"/>
      <c r="L7" s="847"/>
      <c r="M7" s="847"/>
    </row>
    <row r="8" spans="1:13" ht="16.5">
      <c r="A8" s="848" t="s">
        <v>774</v>
      </c>
      <c r="B8" s="848"/>
      <c r="C8" s="848"/>
      <c r="D8" s="848"/>
      <c r="E8" s="848"/>
      <c r="F8" s="848"/>
      <c r="G8" s="848"/>
      <c r="H8" s="848"/>
      <c r="I8" s="848"/>
      <c r="J8" s="848"/>
      <c r="K8" s="848"/>
      <c r="L8" s="848"/>
      <c r="M8" s="848"/>
    </row>
    <row r="10" spans="1:13" ht="15">
      <c r="A10" s="849" t="s">
        <v>775</v>
      </c>
      <c r="B10" s="849"/>
      <c r="C10" s="849"/>
      <c r="D10" s="850"/>
      <c r="E10" s="850"/>
      <c r="F10" s="850"/>
      <c r="G10" s="850"/>
      <c r="H10" s="850"/>
      <c r="I10" s="850"/>
      <c r="J10" s="850"/>
      <c r="K10" s="850"/>
      <c r="L10" s="850"/>
      <c r="M10" s="850"/>
    </row>
    <row r="11" spans="1:13" ht="15">
      <c r="A11" s="851" t="s">
        <v>776</v>
      </c>
      <c r="B11" s="851"/>
      <c r="C11" s="851"/>
      <c r="D11" s="493"/>
      <c r="E11" s="493"/>
      <c r="F11" s="493"/>
      <c r="G11" s="493"/>
      <c r="H11" s="493"/>
      <c r="I11" s="493"/>
      <c r="J11" s="493"/>
      <c r="K11" s="493"/>
      <c r="L11" s="493"/>
      <c r="M11" s="494"/>
    </row>
    <row r="12" spans="1:13" ht="15.75">
      <c r="A12" s="852">
        <f>'1. oldal'!K66</f>
        <v>0</v>
      </c>
      <c r="B12" s="853"/>
      <c r="C12" s="853"/>
      <c r="D12" s="853"/>
      <c r="E12" s="853"/>
      <c r="F12" s="853"/>
      <c r="G12" s="853"/>
      <c r="H12" s="853"/>
      <c r="I12" s="853"/>
      <c r="J12" s="853"/>
      <c r="K12" s="853"/>
      <c r="L12" s="853"/>
      <c r="M12" s="853"/>
    </row>
    <row r="13" spans="1:13" ht="15.75">
      <c r="A13" s="851" t="s">
        <v>635</v>
      </c>
      <c r="B13" s="851"/>
      <c r="C13" s="854">
        <f>IF('1. oldal'!T71="","",'1. oldal'!T71)</f>
        <v>0</v>
      </c>
      <c r="D13" s="854"/>
      <c r="E13" s="854"/>
      <c r="F13" s="854"/>
      <c r="G13" s="854"/>
      <c r="H13" s="854"/>
      <c r="I13" s="854"/>
      <c r="J13" s="854"/>
      <c r="K13" s="854"/>
      <c r="L13" s="854"/>
      <c r="M13" s="854"/>
    </row>
    <row r="14" spans="1:13" ht="15">
      <c r="A14" s="855" t="s">
        <v>777</v>
      </c>
      <c r="B14" s="855"/>
      <c r="C14" s="855"/>
      <c r="D14" s="855"/>
      <c r="E14" s="856">
        <f>IF('1. oldal'!K71="","",'1. oldal'!K71)</f>
      </c>
      <c r="F14" s="856"/>
      <c r="G14" s="856"/>
      <c r="H14" s="856"/>
      <c r="I14" s="856"/>
      <c r="J14" s="856"/>
      <c r="K14" s="856"/>
      <c r="L14" s="856"/>
      <c r="M14" s="856"/>
    </row>
    <row r="15" spans="1:13" ht="15">
      <c r="A15" s="338"/>
      <c r="B15" s="338"/>
      <c r="C15" s="338"/>
      <c r="D15" s="338"/>
      <c r="E15" s="338"/>
      <c r="F15" s="338"/>
      <c r="G15" s="338"/>
      <c r="H15" s="338"/>
      <c r="J15" s="267"/>
      <c r="K15" s="267"/>
      <c r="L15" s="267"/>
      <c r="M15" s="267"/>
    </row>
    <row r="16" spans="1:13" ht="30" customHeight="1">
      <c r="A16" s="857" t="s">
        <v>778</v>
      </c>
      <c r="B16" s="857"/>
      <c r="C16" s="857"/>
      <c r="D16" s="857"/>
      <c r="E16" s="857"/>
      <c r="J16" s="701" t="s">
        <v>779</v>
      </c>
      <c r="K16" s="858" t="s">
        <v>567</v>
      </c>
      <c r="L16" s="858"/>
      <c r="M16" s="858"/>
    </row>
    <row r="17" spans="1:19" ht="31.5" customHeight="1">
      <c r="A17" s="496" t="s">
        <v>674</v>
      </c>
      <c r="B17" s="859" t="s">
        <v>780</v>
      </c>
      <c r="C17" s="859"/>
      <c r="D17" s="859"/>
      <c r="E17" s="859"/>
      <c r="F17" s="346"/>
      <c r="G17" s="346"/>
      <c r="H17" s="346"/>
      <c r="I17" s="346"/>
      <c r="J17" s="702">
        <f>J18-J19-J20-J21-J22</f>
        <v>0</v>
      </c>
      <c r="K17" s="860"/>
      <c r="L17" s="860"/>
      <c r="M17" s="860"/>
      <c r="P17" s="282">
        <f>IF(J17&lt;0,"Nem lehet negatív!","")</f>
      </c>
      <c r="Q17" s="267"/>
      <c r="R17" s="267"/>
      <c r="S17" s="267">
        <f aca="true" t="shared" si="0" ref="S17:S23">IF(P17="",0,1)</f>
        <v>0</v>
      </c>
    </row>
    <row r="18" spans="1:19" ht="44.25" customHeight="1">
      <c r="A18" s="498" t="s">
        <v>676</v>
      </c>
      <c r="B18" s="861" t="s">
        <v>781</v>
      </c>
      <c r="C18" s="861"/>
      <c r="D18" s="861"/>
      <c r="E18" s="861"/>
      <c r="F18" s="499"/>
      <c r="G18" s="499"/>
      <c r="H18" s="499"/>
      <c r="I18" s="499"/>
      <c r="J18" s="703"/>
      <c r="K18" s="860"/>
      <c r="L18" s="860"/>
      <c r="M18" s="860"/>
      <c r="N18" s="500">
        <f>IF('x2_oldal'!P28=1,"9111. Sor = átalányadó alapja","")</f>
      </c>
      <c r="P18" s="501">
        <f aca="true" t="shared" si="1" ref="P18:P23">IF(J18=ROUND((J18),0),"","Csak egész számot írhat be!")</f>
      </c>
      <c r="Q18" s="267"/>
      <c r="R18" s="267"/>
      <c r="S18" s="267">
        <f t="shared" si="0"/>
        <v>0</v>
      </c>
    </row>
    <row r="19" spans="1:19" ht="45.75" customHeight="1">
      <c r="A19" s="496" t="s">
        <v>678</v>
      </c>
      <c r="B19" s="861" t="s">
        <v>782</v>
      </c>
      <c r="C19" s="861"/>
      <c r="D19" s="861"/>
      <c r="E19" s="861"/>
      <c r="F19" s="346"/>
      <c r="G19" s="346"/>
      <c r="H19" s="346"/>
      <c r="I19" s="346"/>
      <c r="J19" s="704"/>
      <c r="K19" s="860"/>
      <c r="L19" s="860"/>
      <c r="M19" s="860"/>
      <c r="N19" s="353">
        <f>IF(N18="","","Árbevétel:")</f>
      </c>
      <c r="O19" s="502"/>
      <c r="P19" s="501">
        <f t="shared" si="1"/>
      </c>
      <c r="Q19" s="267"/>
      <c r="R19" s="267"/>
      <c r="S19" s="267">
        <f t="shared" si="0"/>
        <v>0</v>
      </c>
    </row>
    <row r="20" spans="1:19" ht="30" customHeight="1">
      <c r="A20" s="503" t="s">
        <v>680</v>
      </c>
      <c r="B20" s="862" t="s">
        <v>783</v>
      </c>
      <c r="C20" s="862"/>
      <c r="D20" s="862"/>
      <c r="E20" s="862"/>
      <c r="F20" s="499"/>
      <c r="G20" s="499"/>
      <c r="H20" s="499"/>
      <c r="I20" s="499"/>
      <c r="J20" s="703"/>
      <c r="K20" s="860"/>
      <c r="L20" s="860"/>
      <c r="M20" s="860"/>
      <c r="O20" s="504">
        <f>IF(N18="",O19*0.8,"")</f>
        <v>0</v>
      </c>
      <c r="P20" s="501">
        <f t="shared" si="1"/>
      </c>
      <c r="Q20" s="267"/>
      <c r="R20" s="267"/>
      <c r="S20" s="267">
        <f t="shared" si="0"/>
        <v>0</v>
      </c>
    </row>
    <row r="21" spans="1:19" ht="30.75" customHeight="1">
      <c r="A21" s="505" t="s">
        <v>682</v>
      </c>
      <c r="B21" s="862" t="s">
        <v>784</v>
      </c>
      <c r="C21" s="862"/>
      <c r="D21" s="862"/>
      <c r="E21" s="862"/>
      <c r="F21" s="267"/>
      <c r="G21" s="267"/>
      <c r="H21" s="267"/>
      <c r="I21" s="267"/>
      <c r="J21" s="705"/>
      <c r="K21" s="860"/>
      <c r="L21" s="860"/>
      <c r="M21" s="860"/>
      <c r="P21" s="501">
        <f t="shared" si="1"/>
      </c>
      <c r="Q21" s="267"/>
      <c r="R21" s="267"/>
      <c r="S21" s="267">
        <f t="shared" si="0"/>
        <v>0</v>
      </c>
    </row>
    <row r="22" spans="1:19" ht="15">
      <c r="A22" s="505" t="s">
        <v>688</v>
      </c>
      <c r="B22" s="862" t="s">
        <v>785</v>
      </c>
      <c r="C22" s="862"/>
      <c r="D22" s="862"/>
      <c r="E22" s="862"/>
      <c r="F22" s="267"/>
      <c r="G22" s="267"/>
      <c r="H22" s="267"/>
      <c r="I22" s="267"/>
      <c r="J22" s="706"/>
      <c r="K22" s="860"/>
      <c r="L22" s="860"/>
      <c r="M22" s="860"/>
      <c r="P22" s="501">
        <f t="shared" si="1"/>
      </c>
      <c r="Q22" s="267"/>
      <c r="R22" s="267"/>
      <c r="S22" s="267">
        <f t="shared" si="0"/>
        <v>0</v>
      </c>
    </row>
    <row r="23" spans="1:19" ht="15" hidden="1">
      <c r="A23" s="505"/>
      <c r="B23" s="862"/>
      <c r="C23" s="862"/>
      <c r="D23" s="862"/>
      <c r="E23" s="862"/>
      <c r="F23" s="267"/>
      <c r="G23" s="267"/>
      <c r="H23" s="267"/>
      <c r="I23" s="267"/>
      <c r="J23" s="506"/>
      <c r="K23" s="865"/>
      <c r="L23" s="865"/>
      <c r="M23" s="865"/>
      <c r="P23" s="501">
        <f t="shared" si="1"/>
      </c>
      <c r="Q23" s="267"/>
      <c r="R23" s="267"/>
      <c r="S23" s="267">
        <f t="shared" si="0"/>
        <v>0</v>
      </c>
    </row>
    <row r="24" spans="2:19" ht="15">
      <c r="B24" s="507"/>
      <c r="C24" s="508"/>
      <c r="S24" s="277">
        <f>SUM(S17:S23)</f>
        <v>0</v>
      </c>
    </row>
    <row r="26" ht="3" customHeight="1"/>
    <row r="29" spans="1:13" ht="15.75">
      <c r="A29" s="863" t="str">
        <f>IF('2. oldal'!B80="","",'2. oldal'!B80)</f>
        <v>Veresegyház</v>
      </c>
      <c r="B29" s="863"/>
      <c r="C29" s="863"/>
      <c r="D29" s="451">
        <f>IF('2. oldal'!E80="","",'2. oldal'!E80)</f>
        <v>0</v>
      </c>
      <c r="E29" s="509" t="s">
        <v>569</v>
      </c>
      <c r="F29" s="509"/>
      <c r="G29" s="509"/>
      <c r="H29" s="509"/>
      <c r="I29" s="509"/>
      <c r="J29" s="451">
        <f>IF('2. oldal'!H80="","",'2. oldal'!H80)</f>
        <v>0</v>
      </c>
      <c r="K29" s="509" t="s">
        <v>570</v>
      </c>
      <c r="L29" s="451">
        <f>IF('2. oldal'!N80="","",'2. oldal'!N80)</f>
        <v>0</v>
      </c>
      <c r="M29" s="277" t="s">
        <v>643</v>
      </c>
    </row>
    <row r="31" spans="4:13" ht="15">
      <c r="D31" s="267"/>
      <c r="E31" s="267"/>
      <c r="F31" s="267"/>
      <c r="G31" s="267"/>
      <c r="H31" s="267"/>
      <c r="I31" s="267"/>
      <c r="J31" s="267"/>
      <c r="K31" s="267"/>
      <c r="L31" s="267"/>
      <c r="M31" s="267"/>
    </row>
    <row r="32" spans="4:13" ht="15">
      <c r="D32" s="510"/>
      <c r="E32" s="510"/>
      <c r="F32" s="510"/>
      <c r="G32" s="510"/>
      <c r="H32" s="510"/>
      <c r="I32" s="510"/>
      <c r="J32" s="510"/>
      <c r="K32" s="510"/>
      <c r="L32" s="510"/>
      <c r="M32" s="511"/>
    </row>
    <row r="33" spans="1:13" ht="15">
      <c r="A33" s="324"/>
      <c r="B33" s="501"/>
      <c r="D33" s="864" t="s">
        <v>807</v>
      </c>
      <c r="E33" s="864"/>
      <c r="F33" s="864"/>
      <c r="G33" s="864"/>
      <c r="H33" s="864"/>
      <c r="I33" s="864"/>
      <c r="J33" s="864"/>
      <c r="K33" s="864"/>
      <c r="L33" s="864"/>
      <c r="M33" s="864"/>
    </row>
    <row r="34" spans="1:2" ht="15" hidden="1">
      <c r="A34" s="324"/>
      <c r="B34" s="501"/>
    </row>
    <row r="35" spans="1:2" ht="15">
      <c r="A35" s="324"/>
      <c r="B35" s="501"/>
    </row>
    <row r="36" spans="1:2" ht="8.25" customHeight="1">
      <c r="A36" s="324"/>
      <c r="B36" s="501"/>
    </row>
    <row r="37" spans="1:2" ht="15" hidden="1">
      <c r="A37" s="324"/>
      <c r="B37" s="501"/>
    </row>
    <row r="38" spans="1:2" ht="15">
      <c r="A38" s="324"/>
      <c r="B38" s="501"/>
    </row>
    <row r="39" spans="1:2" ht="15">
      <c r="A39" s="324"/>
      <c r="B39" s="501"/>
    </row>
    <row r="40" spans="1:2" ht="15">
      <c r="A40" s="324"/>
      <c r="B40" s="262"/>
    </row>
    <row r="41" spans="1:2" ht="15">
      <c r="A41" s="324">
        <f>IF(S24=0,0,1)</f>
        <v>0</v>
      </c>
      <c r="B41" s="262">
        <f>IF(A41=0,"","A lapon negatív és/vagy tört szám van!")</f>
      </c>
    </row>
    <row r="42" spans="1:2" ht="15">
      <c r="A42" s="324">
        <f>IF(B42="",0,1)</f>
        <v>0</v>
      </c>
      <c r="B42" s="262">
        <f>IF('x4_ oldal'!A68=0,"","Az 1-4. lap hibás!")</f>
      </c>
    </row>
    <row r="43" spans="1:2" ht="15">
      <c r="A43" s="324">
        <f>IF(B43="",0,1)</f>
        <v>0</v>
      </c>
      <c r="B43" s="262">
        <f>IF(AND('x2_oldal'!P28=1,'A.LAP'!O19=0),"Írja be az árbevétel adatokat is(O 17-es cella)! A 9111-es sorba az átalányadó alapját írja be!","")</f>
      </c>
    </row>
    <row r="44" spans="1:2" ht="15">
      <c r="A44" s="324">
        <f>IF(B44="",0,1)</f>
        <v>0</v>
      </c>
      <c r="B44" s="262">
        <f>IF(AND('2. oldal'!AD30&lt;'2. oldal'!AD29,'2. oldal'!AD28=1,O19&gt;0,'x2_oldal'!P28=1),"Ne válassza az átalányadózást a 2. Lapon! Átalányadó alapja * 1,2 &gt; az árbevétel * 0,8!","")</f>
      </c>
    </row>
    <row r="45" spans="1:2" ht="15">
      <c r="A45" s="324">
        <f>IF(B45="",0,1)</f>
        <v>0</v>
      </c>
      <c r="B45" s="262">
        <f>IF(AND('2. oldal'!AD30&lt;'2. oldal'!AD29,'2. oldal'!AD28=1,O19&gt;0,'x2_oldal'!P28=1),"Ebben az esetben ne az átalányadó alapját írja be a 9111. Sorba, hanem az árbevételt!","")</f>
      </c>
    </row>
    <row r="46" spans="1:13" ht="15.75">
      <c r="A46" s="324">
        <f>SUM(A40:A45)</f>
        <v>0</v>
      </c>
      <c r="B46" s="328" t="str">
        <f>IF(A46=0," E L L E N Ő R Z Ö T T "," H I B Á S")</f>
        <v> E L L E N Ő R Z Ö T T </v>
      </c>
      <c r="D46" s="361" t="str">
        <f>'1. oldal'!M126</f>
        <v> VAN HIBÁS LAP !</v>
      </c>
      <c r="M46" s="362">
        <f>IF(B46=" E L L E N Ő R Z Ö T T ",0,1)</f>
        <v>0</v>
      </c>
    </row>
    <row r="48" spans="1:3" ht="31.5" customHeight="1">
      <c r="A48" s="512"/>
      <c r="C48" s="513"/>
    </row>
  </sheetData>
  <sheetProtection password="C1DD" sheet="1" objects="1" scenarios="1"/>
  <mergeCells count="30">
    <mergeCell ref="A29:C29"/>
    <mergeCell ref="D33:M33"/>
    <mergeCell ref="B22:E22"/>
    <mergeCell ref="K22:M22"/>
    <mergeCell ref="B23:E23"/>
    <mergeCell ref="K23:M23"/>
    <mergeCell ref="B19:E19"/>
    <mergeCell ref="K19:M19"/>
    <mergeCell ref="B20:E20"/>
    <mergeCell ref="K20:M20"/>
    <mergeCell ref="B21:E21"/>
    <mergeCell ref="K21:M21"/>
    <mergeCell ref="A16:E16"/>
    <mergeCell ref="K16:M16"/>
    <mergeCell ref="B17:E17"/>
    <mergeCell ref="K17:M17"/>
    <mergeCell ref="B18:E18"/>
    <mergeCell ref="K18:M18"/>
    <mergeCell ref="A11:C11"/>
    <mergeCell ref="A12:M12"/>
    <mergeCell ref="A13:B13"/>
    <mergeCell ref="C13:M13"/>
    <mergeCell ref="A14:D14"/>
    <mergeCell ref="E14:M14"/>
    <mergeCell ref="A2:M2"/>
    <mergeCell ref="A6:M6"/>
    <mergeCell ref="A7:M7"/>
    <mergeCell ref="A8:M8"/>
    <mergeCell ref="A10:C10"/>
    <mergeCell ref="D10:M10"/>
  </mergeCells>
  <printOptions/>
  <pageMargins left="0.75" right="0.75" top="1" bottom="0.15972222222222224" header="0.5118055555555556" footer="0.5118055555555556"/>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Z47"/>
  <sheetViews>
    <sheetView showGridLines="0" view="pageBreakPreview" zoomScaleSheetLayoutView="100" zoomScalePageLayoutView="0" workbookViewId="0" topLeftCell="A8">
      <selection activeCell="A29" sqref="A29:E29"/>
    </sheetView>
  </sheetViews>
  <sheetFormatPr defaultColWidth="9.140625" defaultRowHeight="12.75"/>
  <cols>
    <col min="1" max="1" width="4.8515625" style="277" customWidth="1"/>
    <col min="2" max="2" width="8.7109375" style="277" customWidth="1"/>
    <col min="3" max="3" width="20.28125" style="277" customWidth="1"/>
    <col min="4" max="4" width="12.7109375" style="277" customWidth="1"/>
    <col min="5" max="5" width="11.7109375" style="277" customWidth="1"/>
    <col min="6" max="9" width="0" style="277" hidden="1" customWidth="1"/>
    <col min="10" max="10" width="6.140625" style="277" customWidth="1"/>
    <col min="11" max="11" width="3.00390625" style="277" customWidth="1"/>
    <col min="12" max="12" width="4.421875" style="277" customWidth="1"/>
    <col min="13" max="13" width="10.421875" style="277" customWidth="1"/>
    <col min="14" max="14" width="0" style="277" hidden="1" customWidth="1"/>
    <col min="15" max="15" width="7.140625" style="277" customWidth="1"/>
    <col min="16" max="16" width="5.421875" style="277" customWidth="1"/>
    <col min="17" max="17" width="0" style="277" hidden="1" customWidth="1"/>
    <col min="18" max="18" width="4.57421875" style="277" customWidth="1"/>
    <col min="19" max="24" width="0" style="277" hidden="1" customWidth="1"/>
    <col min="25" max="25" width="9.140625" style="277" customWidth="1"/>
    <col min="26" max="26" width="0" style="277" hidden="1" customWidth="1"/>
    <col min="27" max="16384" width="9.140625" style="277" customWidth="1"/>
  </cols>
  <sheetData>
    <row r="1" ht="17.25" customHeight="1">
      <c r="M1" s="488" t="s">
        <v>624</v>
      </c>
    </row>
    <row r="2" spans="1:13" ht="16.5" customHeight="1">
      <c r="A2" s="846" t="s">
        <v>787</v>
      </c>
      <c r="B2" s="846"/>
      <c r="C2" s="846"/>
      <c r="D2" s="846"/>
      <c r="E2" s="846"/>
      <c r="F2" s="846"/>
      <c r="G2" s="846"/>
      <c r="H2" s="846"/>
      <c r="I2" s="846"/>
      <c r="J2" s="846"/>
      <c r="K2" s="846"/>
      <c r="L2" s="846"/>
      <c r="M2" s="846"/>
    </row>
    <row r="3" ht="3.75" customHeight="1" hidden="1"/>
    <row r="4" ht="0.75" customHeight="1" hidden="1"/>
    <row r="5" spans="1:15" ht="15.75" customHeight="1">
      <c r="A5" s="514" t="str">
        <f>'A.LAP'!A5</f>
        <v>2010.</v>
      </c>
      <c r="B5" s="490" t="s">
        <v>17</v>
      </c>
      <c r="C5" s="491" t="str">
        <f>'A.LAP'!C5</f>
        <v>Veresegyház Város</v>
      </c>
      <c r="D5" s="490" t="s">
        <v>771</v>
      </c>
      <c r="E5" s="490"/>
      <c r="F5" s="490"/>
      <c r="G5" s="490"/>
      <c r="H5" s="490"/>
      <c r="I5" s="490"/>
      <c r="J5" s="490"/>
      <c r="K5" s="490"/>
      <c r="L5" s="490"/>
      <c r="M5" s="492"/>
      <c r="N5" s="490"/>
      <c r="O5" s="515"/>
    </row>
    <row r="6" spans="1:13" ht="13.5" customHeight="1">
      <c r="A6" s="847" t="s">
        <v>772</v>
      </c>
      <c r="B6" s="847"/>
      <c r="C6" s="847"/>
      <c r="D6" s="847"/>
      <c r="E6" s="847"/>
      <c r="F6" s="847"/>
      <c r="G6" s="847"/>
      <c r="H6" s="847"/>
      <c r="I6" s="847"/>
      <c r="J6" s="847"/>
      <c r="K6" s="847"/>
      <c r="L6" s="847"/>
      <c r="M6" s="847"/>
    </row>
    <row r="7" spans="1:13" ht="13.5" customHeight="1">
      <c r="A7" s="847" t="s">
        <v>773</v>
      </c>
      <c r="B7" s="847"/>
      <c r="C7" s="847"/>
      <c r="D7" s="847"/>
      <c r="E7" s="847"/>
      <c r="F7" s="847"/>
      <c r="G7" s="847"/>
      <c r="H7" s="847"/>
      <c r="I7" s="847"/>
      <c r="J7" s="847"/>
      <c r="K7" s="847"/>
      <c r="L7" s="847"/>
      <c r="M7" s="847"/>
    </row>
    <row r="8" spans="1:13" ht="16.5">
      <c r="A8" s="848" t="s">
        <v>788</v>
      </c>
      <c r="B8" s="848"/>
      <c r="C8" s="848"/>
      <c r="D8" s="848"/>
      <c r="E8" s="848"/>
      <c r="F8" s="848"/>
      <c r="G8" s="848"/>
      <c r="H8" s="848"/>
      <c r="I8" s="848"/>
      <c r="J8" s="848"/>
      <c r="K8" s="848"/>
      <c r="L8" s="848"/>
      <c r="M8" s="848"/>
    </row>
    <row r="9" ht="3" customHeight="1"/>
    <row r="10" spans="1:13" ht="13.5" customHeight="1">
      <c r="A10" s="849" t="s">
        <v>775</v>
      </c>
      <c r="B10" s="849"/>
      <c r="C10" s="849"/>
      <c r="D10" s="850"/>
      <c r="E10" s="850"/>
      <c r="F10" s="850"/>
      <c r="G10" s="850"/>
      <c r="H10" s="850"/>
      <c r="I10" s="850"/>
      <c r="J10" s="850"/>
      <c r="K10" s="850"/>
      <c r="L10" s="850"/>
      <c r="M10" s="850"/>
    </row>
    <row r="11" spans="1:13" ht="12.75" customHeight="1">
      <c r="A11" s="851" t="s">
        <v>789</v>
      </c>
      <c r="B11" s="851"/>
      <c r="C11" s="851"/>
      <c r="D11" s="493"/>
      <c r="E11" s="493"/>
      <c r="F11" s="493"/>
      <c r="G11" s="493"/>
      <c r="H11" s="493"/>
      <c r="I11" s="493"/>
      <c r="J11" s="493"/>
      <c r="K11" s="493"/>
      <c r="L11" s="493"/>
      <c r="M11" s="494"/>
    </row>
    <row r="12" spans="1:13" ht="15.75">
      <c r="A12" s="853">
        <f>'A.LAP'!A12</f>
        <v>0</v>
      </c>
      <c r="B12" s="853"/>
      <c r="C12" s="853"/>
      <c r="D12" s="853"/>
      <c r="E12" s="853"/>
      <c r="F12" s="853"/>
      <c r="G12" s="853"/>
      <c r="H12" s="853"/>
      <c r="I12" s="853"/>
      <c r="J12" s="853"/>
      <c r="K12" s="853"/>
      <c r="L12" s="853"/>
      <c r="M12" s="853"/>
    </row>
    <row r="13" spans="1:13" ht="12.75" customHeight="1">
      <c r="A13" s="851" t="s">
        <v>635</v>
      </c>
      <c r="B13" s="851"/>
      <c r="C13" s="866">
        <f>'A.LAP'!C13</f>
        <v>0</v>
      </c>
      <c r="D13" s="866"/>
      <c r="E13" s="866"/>
      <c r="F13" s="866"/>
      <c r="G13" s="866"/>
      <c r="H13" s="866"/>
      <c r="I13" s="866"/>
      <c r="J13" s="866"/>
      <c r="K13" s="866"/>
      <c r="L13" s="866"/>
      <c r="M13" s="866"/>
    </row>
    <row r="14" spans="1:13" ht="15">
      <c r="A14" s="855" t="s">
        <v>777</v>
      </c>
      <c r="B14" s="855"/>
      <c r="C14" s="855"/>
      <c r="D14" s="855"/>
      <c r="E14" s="867">
        <f>'A.LAP'!E14</f>
      </c>
      <c r="F14" s="867"/>
      <c r="G14" s="867"/>
      <c r="H14" s="867"/>
      <c r="I14" s="867"/>
      <c r="J14" s="867"/>
      <c r="K14" s="867"/>
      <c r="L14" s="867"/>
      <c r="M14" s="867"/>
    </row>
    <row r="15" spans="1:13" ht="1.5" customHeight="1">
      <c r="A15" s="267"/>
      <c r="B15" s="267"/>
      <c r="C15" s="267"/>
      <c r="D15" s="267"/>
      <c r="E15" s="267"/>
      <c r="F15" s="267"/>
      <c r="G15" s="267"/>
      <c r="H15" s="267"/>
      <c r="J15" s="267"/>
      <c r="K15" s="267"/>
      <c r="L15" s="267"/>
      <c r="M15" s="267"/>
    </row>
    <row r="16" spans="1:13" ht="14.25" customHeight="1">
      <c r="A16" s="335" t="str">
        <f>'2. oldal'!A1</f>
        <v>II.</v>
      </c>
      <c r="B16" s="335" t="str">
        <f>'2. oldal'!B1</f>
        <v>Alkalmazott adóalap megosztás módszere:</v>
      </c>
      <c r="C16" s="267"/>
      <c r="D16" s="267"/>
      <c r="E16" s="267"/>
      <c r="F16" s="267"/>
      <c r="G16" s="267"/>
      <c r="H16" s="267"/>
      <c r="J16" s="267"/>
      <c r="K16" s="267"/>
      <c r="L16" s="267"/>
      <c r="M16" s="267"/>
    </row>
    <row r="17" spans="1:13" ht="3.75" customHeight="1">
      <c r="A17" s="267"/>
      <c r="B17" s="267"/>
      <c r="C17" s="267"/>
      <c r="D17" s="267"/>
      <c r="E17" s="267"/>
      <c r="F17" s="267"/>
      <c r="G17" s="267"/>
      <c r="H17" s="267"/>
      <c r="J17" s="267"/>
      <c r="K17" s="267"/>
      <c r="L17" s="267"/>
      <c r="M17" s="267"/>
    </row>
    <row r="18" spans="1:13" ht="13.5" customHeight="1">
      <c r="A18" s="516">
        <f>'2. oldal'!B3</f>
      </c>
      <c r="B18" s="267"/>
      <c r="C18" s="267" t="str">
        <f>'2. oldal'!D3</f>
        <v>1. Személyi jellegű ráfordítással arányos</v>
      </c>
      <c r="D18" s="267"/>
      <c r="E18" s="267"/>
      <c r="F18" s="267"/>
      <c r="G18" s="267"/>
      <c r="H18" s="267"/>
      <c r="J18" s="267"/>
      <c r="K18" s="267"/>
      <c r="L18" s="267"/>
      <c r="M18" s="267"/>
    </row>
    <row r="19" spans="1:13" ht="13.5" customHeight="1">
      <c r="A19" s="516">
        <f>'2. oldal'!B4</f>
      </c>
      <c r="B19" s="267"/>
      <c r="C19" s="267" t="str">
        <f>'2. oldal'!D4</f>
        <v>2. Eszközérték arányos</v>
      </c>
      <c r="D19" s="267"/>
      <c r="E19" s="267"/>
      <c r="F19" s="267"/>
      <c r="G19" s="267"/>
      <c r="H19" s="267"/>
      <c r="J19" s="267"/>
      <c r="K19" s="267"/>
      <c r="L19" s="267"/>
      <c r="M19" s="267"/>
    </row>
    <row r="20" spans="1:13" ht="13.5" customHeight="1">
      <c r="A20" s="516">
        <f>'2. oldal'!B5</f>
      </c>
      <c r="B20" s="267"/>
      <c r="C20" s="267" t="str">
        <f>'2. oldal'!D5</f>
        <v>3. Személyi jellegű ráfordítás és eszközérték arányos együtt</v>
      </c>
      <c r="D20" s="267"/>
      <c r="E20" s="267"/>
      <c r="F20" s="267"/>
      <c r="G20" s="267"/>
      <c r="H20" s="267"/>
      <c r="J20" s="267"/>
      <c r="K20" s="267"/>
      <c r="L20" s="267"/>
      <c r="M20" s="267"/>
    </row>
    <row r="21" spans="1:13" ht="13.5" customHeight="1">
      <c r="A21" s="516">
        <f>'2. oldal'!B6</f>
      </c>
      <c r="B21" s="267"/>
      <c r="C21" s="267" t="str">
        <f>'2. oldal'!D6</f>
        <v>4. A Htv. 3. számú melléklet 2.2. pontja szerinti megosztás</v>
      </c>
      <c r="D21" s="267"/>
      <c r="E21" s="267"/>
      <c r="F21" s="267"/>
      <c r="G21" s="267"/>
      <c r="H21" s="267"/>
      <c r="J21" s="267"/>
      <c r="K21" s="267"/>
      <c r="L21" s="267"/>
      <c r="M21" s="267"/>
    </row>
    <row r="22" spans="1:13" ht="3" customHeight="1">
      <c r="A22" s="267"/>
      <c r="B22" s="267"/>
      <c r="C22" s="267"/>
      <c r="D22" s="267"/>
      <c r="E22" s="267"/>
      <c r="F22" s="267"/>
      <c r="G22" s="267"/>
      <c r="H22" s="267"/>
      <c r="J22" s="267"/>
      <c r="K22" s="267"/>
      <c r="L22" s="267"/>
      <c r="M22" s="267"/>
    </row>
    <row r="23" spans="1:15" ht="26.25" customHeight="1">
      <c r="A23" s="868" t="s">
        <v>813</v>
      </c>
      <c r="B23" s="868"/>
      <c r="C23" s="868"/>
      <c r="D23" s="868"/>
      <c r="E23" s="868"/>
      <c r="F23" s="516"/>
      <c r="G23" s="516"/>
      <c r="H23" s="516"/>
      <c r="I23" s="516"/>
      <c r="J23" s="869" t="s">
        <v>779</v>
      </c>
      <c r="K23" s="869"/>
      <c r="L23" s="869"/>
      <c r="M23" s="869"/>
      <c r="O23" s="267"/>
    </row>
    <row r="24" spans="1:25" ht="31.5" customHeight="1">
      <c r="A24" s="870" t="s">
        <v>790</v>
      </c>
      <c r="B24" s="870"/>
      <c r="C24" s="870"/>
      <c r="D24" s="870"/>
      <c r="E24" s="870"/>
      <c r="F24" s="516"/>
      <c r="G24" s="516"/>
      <c r="H24" s="516"/>
      <c r="I24" s="516"/>
      <c r="J24" s="871"/>
      <c r="K24" s="871"/>
      <c r="L24" s="871"/>
      <c r="M24" s="871"/>
      <c r="N24" s="277">
        <f>IF(J25&gt;J24,1,0)</f>
        <v>0</v>
      </c>
      <c r="O24" s="501">
        <f>IF(J25&gt;J24," Hiba 101 - 102 sor:  a 101 nem lehet kisebb, mint 102.","")</f>
      </c>
      <c r="Q24" s="277">
        <f>IF(R24="",0,1)</f>
        <v>0</v>
      </c>
      <c r="R24" s="501">
        <f>IF(J24=ROUND((J24),0),"","Csak egész számot írtat be")</f>
      </c>
      <c r="U24" s="501">
        <f>IF(V24=0,"","Negatív szám!")</f>
      </c>
      <c r="V24" s="277">
        <f>IF(J24&lt;0,1,0)</f>
        <v>0</v>
      </c>
      <c r="Y24" s="517" t="s">
        <v>791</v>
      </c>
    </row>
    <row r="25" spans="1:22" ht="15" customHeight="1">
      <c r="A25" s="872" t="s">
        <v>814</v>
      </c>
      <c r="B25" s="872"/>
      <c r="C25" s="872"/>
      <c r="D25" s="872"/>
      <c r="E25" s="872"/>
      <c r="F25" s="516"/>
      <c r="G25" s="516"/>
      <c r="H25" s="516"/>
      <c r="I25" s="516"/>
      <c r="J25" s="873"/>
      <c r="K25" s="873"/>
      <c r="L25" s="873"/>
      <c r="M25" s="873"/>
      <c r="Q25" s="277">
        <f>IF(R25="",0,1)</f>
        <v>0</v>
      </c>
      <c r="R25" s="501">
        <f>IF(J25=ROUND((J25),0),"","Csak egész számot írtat be")</f>
      </c>
      <c r="U25" s="501">
        <f>IF(V25=0,"","Negatív szám!")</f>
      </c>
      <c r="V25" s="277">
        <f aca="true" t="shared" si="0" ref="V25:V32">IF(J25&lt;0,1,0)</f>
        <v>0</v>
      </c>
    </row>
    <row r="26" spans="1:25" ht="30" customHeight="1">
      <c r="A26" s="872"/>
      <c r="B26" s="872"/>
      <c r="C26" s="872"/>
      <c r="D26" s="872"/>
      <c r="E26" s="872"/>
      <c r="F26" s="516"/>
      <c r="G26" s="516"/>
      <c r="H26" s="516"/>
      <c r="I26" s="516"/>
      <c r="J26" s="873"/>
      <c r="K26" s="873"/>
      <c r="L26" s="873"/>
      <c r="M26" s="873"/>
      <c r="Q26" s="277">
        <f>IF(R26="",0,1)</f>
        <v>0</v>
      </c>
      <c r="R26" s="501">
        <f>IF(J26=ROUND((J26),0),"","Csak egész számot írtat be")</f>
      </c>
      <c r="U26" s="501">
        <f>IF(V26=0,"","Negatív szám!")</f>
      </c>
      <c r="V26" s="277">
        <f t="shared" si="0"/>
        <v>0</v>
      </c>
      <c r="Y26" s="517" t="s">
        <v>791</v>
      </c>
    </row>
    <row r="27" spans="1:25" ht="44.25" customHeight="1">
      <c r="A27" s="872" t="s">
        <v>792</v>
      </c>
      <c r="B27" s="872"/>
      <c r="C27" s="872"/>
      <c r="D27" s="872"/>
      <c r="E27" s="872"/>
      <c r="F27" s="516"/>
      <c r="G27" s="516"/>
      <c r="H27" s="516"/>
      <c r="I27" s="516"/>
      <c r="J27" s="873"/>
      <c r="K27" s="873"/>
      <c r="L27" s="873"/>
      <c r="M27" s="873"/>
      <c r="N27" s="277">
        <f>IF(J28&gt;J27,1,0)</f>
        <v>0</v>
      </c>
      <c r="O27" s="501">
        <f>IF(J28&gt;J27," Hiba 103 - 104 sor: a 114 nem lehet kisebb, mint 113.","")</f>
      </c>
      <c r="Q27" s="277">
        <f>IF(R27="",0,1)</f>
        <v>0</v>
      </c>
      <c r="R27" s="501">
        <f>IF(J27=ROUND((J27),0),"","Csak egész számot írtat be")</f>
      </c>
      <c r="U27" s="501">
        <f>IF(V27=0,"","Negatív szám!")</f>
      </c>
      <c r="V27" s="277">
        <f t="shared" si="0"/>
        <v>0</v>
      </c>
      <c r="Y27" s="517" t="s">
        <v>791</v>
      </c>
    </row>
    <row r="28" spans="1:25" ht="30" customHeight="1">
      <c r="A28" s="872" t="s">
        <v>815</v>
      </c>
      <c r="B28" s="872"/>
      <c r="C28" s="872"/>
      <c r="D28" s="872"/>
      <c r="E28" s="872"/>
      <c r="F28" s="516"/>
      <c r="G28" s="516"/>
      <c r="H28" s="516"/>
      <c r="I28" s="516"/>
      <c r="J28" s="873"/>
      <c r="K28" s="873"/>
      <c r="L28" s="873"/>
      <c r="M28" s="873"/>
      <c r="Q28" s="277">
        <f>IF(R28="",0,1)</f>
        <v>0</v>
      </c>
      <c r="R28" s="501">
        <f>IF(J28=ROUND((J28),0),"","Csak egész számot írtat be")</f>
      </c>
      <c r="U28" s="501">
        <f>IF(V28=0,"","Negatív szám!")</f>
      </c>
      <c r="V28" s="277">
        <f t="shared" si="0"/>
        <v>0</v>
      </c>
      <c r="Y28" s="517" t="s">
        <v>791</v>
      </c>
    </row>
    <row r="29" spans="1:26" ht="60.75" customHeight="1">
      <c r="A29" s="872" t="s">
        <v>793</v>
      </c>
      <c r="B29" s="872"/>
      <c r="C29" s="872"/>
      <c r="D29" s="872"/>
      <c r="E29" s="872"/>
      <c r="F29" s="516"/>
      <c r="G29" s="516"/>
      <c r="H29" s="516"/>
      <c r="I29" s="516"/>
      <c r="J29" s="873"/>
      <c r="K29" s="873"/>
      <c r="L29" s="873"/>
      <c r="M29" s="873"/>
      <c r="N29" s="277">
        <f>IF(J30&gt;J29,1,0)</f>
        <v>0</v>
      </c>
      <c r="R29" s="501"/>
      <c r="U29" s="501"/>
      <c r="V29" s="277">
        <f t="shared" si="0"/>
        <v>0</v>
      </c>
      <c r="X29" s="518"/>
      <c r="Z29" s="518">
        <f>J29+J31</f>
        <v>0</v>
      </c>
    </row>
    <row r="30" spans="1:22" ht="75" customHeight="1">
      <c r="A30" s="872" t="s">
        <v>816</v>
      </c>
      <c r="B30" s="872"/>
      <c r="C30" s="872"/>
      <c r="D30" s="872"/>
      <c r="E30" s="872"/>
      <c r="F30" s="516"/>
      <c r="G30" s="516"/>
      <c r="H30" s="516"/>
      <c r="I30" s="516"/>
      <c r="J30" s="873"/>
      <c r="K30" s="873"/>
      <c r="L30" s="873"/>
      <c r="M30" s="873"/>
      <c r="R30" s="501"/>
      <c r="U30" s="501"/>
      <c r="V30" s="277">
        <f t="shared" si="0"/>
        <v>0</v>
      </c>
    </row>
    <row r="31" spans="1:26" ht="48" customHeight="1">
      <c r="A31" s="872" t="s">
        <v>794</v>
      </c>
      <c r="B31" s="872"/>
      <c r="C31" s="872"/>
      <c r="D31" s="872"/>
      <c r="E31" s="872"/>
      <c r="F31" s="516"/>
      <c r="G31" s="516"/>
      <c r="H31" s="516"/>
      <c r="I31" s="516"/>
      <c r="J31" s="874"/>
      <c r="K31" s="874"/>
      <c r="L31" s="874"/>
      <c r="M31" s="519" t="s">
        <v>795</v>
      </c>
      <c r="N31" s="277">
        <f>IF(J32&gt;J31,1,0)</f>
        <v>0</v>
      </c>
      <c r="Q31" s="277">
        <f>SUM(Q24:Q29)</f>
        <v>0</v>
      </c>
      <c r="R31" s="501"/>
      <c r="U31" s="501"/>
      <c r="V31" s="277">
        <f t="shared" si="0"/>
        <v>0</v>
      </c>
      <c r="X31" s="518"/>
      <c r="Z31" s="518">
        <f>J30+J32</f>
        <v>0</v>
      </c>
    </row>
    <row r="32" spans="1:22" ht="60" customHeight="1">
      <c r="A32" s="872" t="s">
        <v>817</v>
      </c>
      <c r="B32" s="872"/>
      <c r="C32" s="872"/>
      <c r="D32" s="872"/>
      <c r="E32" s="872"/>
      <c r="F32" s="267"/>
      <c r="G32" s="267"/>
      <c r="H32" s="267"/>
      <c r="I32" s="267"/>
      <c r="J32" s="874"/>
      <c r="K32" s="874"/>
      <c r="L32" s="874"/>
      <c r="M32" s="519" t="s">
        <v>795</v>
      </c>
      <c r="R32" s="501"/>
      <c r="U32" s="501"/>
      <c r="V32" s="277">
        <f t="shared" si="0"/>
        <v>0</v>
      </c>
    </row>
    <row r="33" spans="2:17" ht="11.25" customHeight="1">
      <c r="B33" s="604"/>
      <c r="C33" s="605"/>
      <c r="Q33" s="277">
        <f>Q31+V29</f>
        <v>0</v>
      </c>
    </row>
    <row r="34" ht="2.25" customHeight="1"/>
    <row r="35" ht="15" hidden="1"/>
    <row r="36" ht="12.75" customHeight="1" hidden="1"/>
    <row r="37" spans="1:13" ht="14.25" customHeight="1">
      <c r="A37" s="863" t="str">
        <f>'2. oldal'!B80</f>
        <v>Veresegyház</v>
      </c>
      <c r="B37" s="863"/>
      <c r="C37" s="863"/>
      <c r="D37" s="451">
        <f>'2. oldal'!E80</f>
        <v>0</v>
      </c>
      <c r="E37" s="509" t="s">
        <v>569</v>
      </c>
      <c r="F37" s="509"/>
      <c r="G37" s="509"/>
      <c r="H37" s="509"/>
      <c r="I37" s="509"/>
      <c r="J37" s="451">
        <f>'2. oldal'!H80</f>
        <v>0</v>
      </c>
      <c r="K37" s="509" t="s">
        <v>570</v>
      </c>
      <c r="L37" s="451">
        <f>'2. oldal'!N80</f>
        <v>0</v>
      </c>
      <c r="M37" s="277" t="s">
        <v>643</v>
      </c>
    </row>
    <row r="38" ht="6.75" customHeight="1"/>
    <row r="39" ht="9" customHeight="1"/>
    <row r="40" spans="4:13" ht="9" customHeight="1">
      <c r="D40" s="510"/>
      <c r="E40" s="510"/>
      <c r="F40" s="510"/>
      <c r="G40" s="510"/>
      <c r="H40" s="510"/>
      <c r="I40" s="510"/>
      <c r="J40" s="510"/>
      <c r="K40" s="510"/>
      <c r="L40" s="510"/>
      <c r="M40" s="511"/>
    </row>
    <row r="41" spans="1:13" ht="12" customHeight="1">
      <c r="A41" s="324"/>
      <c r="B41" s="501"/>
      <c r="D41" s="864" t="s">
        <v>808</v>
      </c>
      <c r="E41" s="864"/>
      <c r="F41" s="864"/>
      <c r="G41" s="864"/>
      <c r="H41" s="864"/>
      <c r="I41" s="864"/>
      <c r="J41" s="864"/>
      <c r="K41" s="864"/>
      <c r="L41" s="864"/>
      <c r="M41" s="864"/>
    </row>
    <row r="42" spans="1:2" ht="9.75" customHeight="1">
      <c r="A42" s="324">
        <f>IF(B42="",0,1)</f>
        <v>0</v>
      </c>
      <c r="B42" s="262">
        <f>IF(N24=1,O24,"")</f>
      </c>
    </row>
    <row r="43" spans="1:2" ht="9.75" customHeight="1">
      <c r="A43" s="324">
        <f>IF(B43="",0,1)</f>
        <v>0</v>
      </c>
      <c r="B43" s="262">
        <f>IF(N27=1,O27,"")</f>
      </c>
    </row>
    <row r="44" spans="1:2" ht="9.75" customHeight="1">
      <c r="A44" s="324">
        <f>IF(Q33=0,"",1)</f>
      </c>
      <c r="B44" s="262">
        <f>IF(A44="","","A lapon negatív és/vagy tört szám van!")</f>
      </c>
    </row>
    <row r="45" spans="1:2" ht="9.75" customHeight="1">
      <c r="A45" s="324">
        <f>IF(B45="",0,1)</f>
        <v>0</v>
      </c>
      <c r="B45" s="262">
        <f>IF('x4_ oldal'!A68=0,"","1-4. oldal hibás!")</f>
      </c>
    </row>
    <row r="46" spans="1:11" ht="0.75" customHeight="1">
      <c r="A46" s="324">
        <v>0</v>
      </c>
      <c r="B46" s="875">
        <f>IF(OR((AND(J24&gt;0,J25=0)),(AND(J27&gt;0,J28=0))),"Figyelmeztetés 111 ill.113 sorban: Ki kell töltenie a 112 ill.114  sorokat! Csak kivételes esetben lehet az önkormányzati összeg nulla.","")</f>
      </c>
      <c r="C46" s="875"/>
      <c r="D46" s="875"/>
      <c r="E46" s="875"/>
      <c r="F46" s="875"/>
      <c r="G46" s="875"/>
      <c r="H46" s="875"/>
      <c r="I46" s="875"/>
      <c r="J46" s="875"/>
      <c r="K46" s="875"/>
    </row>
    <row r="47" spans="1:13" ht="15.75">
      <c r="A47" s="324">
        <f>SUM(A40:A46)</f>
        <v>0</v>
      </c>
      <c r="B47" s="328" t="str">
        <f>IF(A47=0," E L L E N Ő R Z Ö T T"," H I B Á S")</f>
        <v> E L L E N Ő R Z Ö T T</v>
      </c>
      <c r="D47" s="361" t="str">
        <f>'1. oldal'!M126</f>
        <v> VAN HIBÁS LAP !</v>
      </c>
      <c r="M47" s="324">
        <f>IF(B47=" E L L E N Ő R Z Ö T T",0,1)</f>
        <v>0</v>
      </c>
    </row>
  </sheetData>
  <sheetProtection password="C1DD" sheet="1" objects="1" scenarios="1"/>
  <mergeCells count="33">
    <mergeCell ref="A30:E30"/>
    <mergeCell ref="J30:M30"/>
    <mergeCell ref="A31:E31"/>
    <mergeCell ref="J31:L31"/>
    <mergeCell ref="B46:K46"/>
    <mergeCell ref="A32:E32"/>
    <mergeCell ref="J32:L32"/>
    <mergeCell ref="A37:C37"/>
    <mergeCell ref="D41:M41"/>
    <mergeCell ref="A27:E27"/>
    <mergeCell ref="J27:M27"/>
    <mergeCell ref="A28:E28"/>
    <mergeCell ref="J28:M28"/>
    <mergeCell ref="A29:E29"/>
    <mergeCell ref="J29:M29"/>
    <mergeCell ref="A23:E23"/>
    <mergeCell ref="J23:M23"/>
    <mergeCell ref="A24:E24"/>
    <mergeCell ref="J24:M24"/>
    <mergeCell ref="A25:E26"/>
    <mergeCell ref="J25:M26"/>
    <mergeCell ref="A11:C11"/>
    <mergeCell ref="A12:M12"/>
    <mergeCell ref="A13:B13"/>
    <mergeCell ref="C13:M13"/>
    <mergeCell ref="A14:D14"/>
    <mergeCell ref="E14:M14"/>
    <mergeCell ref="A2:M2"/>
    <mergeCell ref="A6:M6"/>
    <mergeCell ref="A7:M7"/>
    <mergeCell ref="A8:M8"/>
    <mergeCell ref="A10:C10"/>
    <mergeCell ref="D10:M10"/>
  </mergeCells>
  <printOptions/>
  <pageMargins left="0.4701388888888889" right="0.5097222222222222" top="0.67" bottom="0.1798611111111111" header="0.5118055555555556" footer="0.5118055555555556"/>
  <pageSetup horizontalDpi="300" verticalDpi="300" orientation="portrait" paperSize="9" scale="99" r:id="rId1"/>
</worksheet>
</file>

<file path=xl/worksheets/sheet9.xml><?xml version="1.0" encoding="utf-8"?>
<worksheet xmlns="http://schemas.openxmlformats.org/spreadsheetml/2006/main" xmlns:r="http://schemas.openxmlformats.org/officeDocument/2006/relationships">
  <dimension ref="A1:AF59"/>
  <sheetViews>
    <sheetView showGridLines="0" view="pageBreakPreview" zoomScaleSheetLayoutView="100" zoomScalePageLayoutView="0" workbookViewId="0" topLeftCell="A5">
      <selection activeCell="F25" sqref="F25:G25"/>
    </sheetView>
  </sheetViews>
  <sheetFormatPr defaultColWidth="9.140625" defaultRowHeight="12.75"/>
  <cols>
    <col min="1" max="1" width="2.28125" style="226" customWidth="1"/>
    <col min="2" max="2" width="6.28125" style="226" customWidth="1"/>
    <col min="3" max="3" width="8.57421875" style="226" customWidth="1"/>
    <col min="4" max="4" width="3.57421875" style="226" customWidth="1"/>
    <col min="5" max="5" width="2.00390625" style="520" customWidth="1"/>
    <col min="6" max="6" width="10.140625" style="226" customWidth="1"/>
    <col min="7" max="7" width="8.57421875" style="226" customWidth="1"/>
    <col min="8" max="8" width="6.140625" style="226" customWidth="1"/>
    <col min="9" max="10" width="9.140625" style="226" customWidth="1"/>
    <col min="11" max="11" width="1.7109375" style="226" customWidth="1"/>
    <col min="12" max="12" width="9.421875" style="226" customWidth="1"/>
    <col min="13" max="13" width="6.00390625" style="226" customWidth="1"/>
    <col min="14" max="14" width="3.8515625" style="226" customWidth="1"/>
    <col min="15" max="15" width="0.71875" style="226" customWidth="1"/>
    <col min="16" max="18" width="9.421875" style="226" customWidth="1"/>
    <col min="19" max="19" width="3.140625" style="226" customWidth="1"/>
    <col min="20" max="20" width="18.8515625" style="226" customWidth="1"/>
    <col min="21" max="21" width="3.140625" style="226" customWidth="1"/>
    <col min="22" max="28" width="0" style="226" hidden="1" customWidth="1"/>
    <col min="29" max="16384" width="9.140625" style="226" customWidth="1"/>
  </cols>
  <sheetData>
    <row r="1" spans="1:21" ht="8.25" customHeight="1">
      <c r="A1" s="876"/>
      <c r="B1" s="876"/>
      <c r="C1" s="876"/>
      <c r="D1" s="876"/>
      <c r="E1" s="876"/>
      <c r="F1" s="876"/>
      <c r="G1" s="876"/>
      <c r="H1" s="876"/>
      <c r="I1" s="876"/>
      <c r="J1" s="876"/>
      <c r="K1" s="876"/>
      <c r="L1" s="876"/>
      <c r="M1" s="876"/>
      <c r="N1" s="876"/>
      <c r="O1" s="876"/>
      <c r="P1" s="876"/>
      <c r="Q1" s="876"/>
      <c r="R1" s="876"/>
      <c r="S1" s="522"/>
      <c r="T1" s="877" t="s">
        <v>625</v>
      </c>
      <c r="U1" s="876"/>
    </row>
    <row r="2" spans="1:21" ht="27.75" customHeight="1">
      <c r="A2" s="876"/>
      <c r="B2" s="876"/>
      <c r="C2" s="876"/>
      <c r="D2" s="876"/>
      <c r="E2" s="876"/>
      <c r="F2" s="876"/>
      <c r="G2" s="876"/>
      <c r="H2" s="876"/>
      <c r="I2" s="876"/>
      <c r="J2" s="876"/>
      <c r="K2" s="876"/>
      <c r="L2" s="876"/>
      <c r="M2" s="876"/>
      <c r="N2" s="876"/>
      <c r="O2" s="876"/>
      <c r="P2" s="876"/>
      <c r="Q2" s="876"/>
      <c r="R2" s="876"/>
      <c r="S2" s="521"/>
      <c r="T2" s="877"/>
      <c r="U2" s="876"/>
    </row>
    <row r="3" spans="1:21" ht="12" customHeight="1">
      <c r="A3" s="522"/>
      <c r="B3" s="523"/>
      <c r="C3" s="524"/>
      <c r="D3" s="524"/>
      <c r="E3" s="525"/>
      <c r="F3" s="524"/>
      <c r="G3" s="524"/>
      <c r="H3" s="524"/>
      <c r="I3" s="524"/>
      <c r="J3" s="524"/>
      <c r="K3" s="524"/>
      <c r="L3" s="524"/>
      <c r="M3" s="524"/>
      <c r="N3" s="524"/>
      <c r="O3" s="524"/>
      <c r="P3" s="524"/>
      <c r="Q3" s="524"/>
      <c r="R3" s="524"/>
      <c r="S3" s="524"/>
      <c r="T3" s="526"/>
      <c r="U3" s="522"/>
    </row>
    <row r="4" spans="1:21" ht="12.75" hidden="1">
      <c r="A4" s="522"/>
      <c r="B4" s="878"/>
      <c r="C4" s="878"/>
      <c r="D4" s="878"/>
      <c r="E4" s="878"/>
      <c r="F4" s="878"/>
      <c r="G4" s="878"/>
      <c r="H4" s="878"/>
      <c r="I4" s="878"/>
      <c r="J4" s="878"/>
      <c r="K4" s="878"/>
      <c r="L4" s="878"/>
      <c r="M4" s="878"/>
      <c r="N4" s="878"/>
      <c r="O4" s="878"/>
      <c r="P4" s="878"/>
      <c r="Q4" s="878"/>
      <c r="R4" s="878"/>
      <c r="S4" s="878"/>
      <c r="T4" s="878"/>
      <c r="U4" s="522"/>
    </row>
    <row r="5" spans="1:21" ht="12.75" customHeight="1">
      <c r="A5" s="876"/>
      <c r="B5" s="879" t="s">
        <v>19</v>
      </c>
      <c r="C5" s="879"/>
      <c r="D5" s="879"/>
      <c r="E5" s="879"/>
      <c r="F5" s="879"/>
      <c r="G5" s="879"/>
      <c r="H5" s="879"/>
      <c r="I5" s="879"/>
      <c r="J5" s="879"/>
      <c r="K5" s="879"/>
      <c r="L5" s="879"/>
      <c r="M5" s="879"/>
      <c r="N5" s="879"/>
      <c r="O5" s="879"/>
      <c r="P5" s="879"/>
      <c r="Q5" s="879"/>
      <c r="R5" s="879"/>
      <c r="S5" s="879"/>
      <c r="T5" s="879"/>
      <c r="U5" s="876"/>
    </row>
    <row r="6" spans="1:21" ht="12.75" customHeight="1">
      <c r="A6" s="876"/>
      <c r="B6" s="879"/>
      <c r="C6" s="879"/>
      <c r="D6" s="879"/>
      <c r="E6" s="879"/>
      <c r="F6" s="879"/>
      <c r="G6" s="879"/>
      <c r="H6" s="879"/>
      <c r="I6" s="879"/>
      <c r="J6" s="879"/>
      <c r="K6" s="879"/>
      <c r="L6" s="879"/>
      <c r="M6" s="879"/>
      <c r="N6" s="879"/>
      <c r="O6" s="879"/>
      <c r="P6" s="879"/>
      <c r="Q6" s="879"/>
      <c r="R6" s="879"/>
      <c r="S6" s="879"/>
      <c r="T6" s="879"/>
      <c r="U6" s="876"/>
    </row>
    <row r="7" spans="1:21" ht="9" customHeight="1">
      <c r="A7" s="876"/>
      <c r="B7" s="878"/>
      <c r="C7" s="878"/>
      <c r="D7" s="878"/>
      <c r="E7" s="878"/>
      <c r="F7" s="878"/>
      <c r="G7" s="878"/>
      <c r="H7" s="878"/>
      <c r="I7" s="878"/>
      <c r="J7" s="878"/>
      <c r="K7" s="878"/>
      <c r="L7" s="878"/>
      <c r="M7" s="878"/>
      <c r="N7" s="878"/>
      <c r="O7" s="878"/>
      <c r="P7" s="878"/>
      <c r="Q7" s="878"/>
      <c r="R7" s="878"/>
      <c r="S7" s="878"/>
      <c r="T7" s="878"/>
      <c r="U7" s="876"/>
    </row>
    <row r="8" spans="1:21" ht="22.5" customHeight="1">
      <c r="A8" s="876"/>
      <c r="B8" s="880" t="str">
        <f>'A.LAP'!A5</f>
        <v>2010.</v>
      </c>
      <c r="C8" s="880"/>
      <c r="D8" s="527" t="s">
        <v>17</v>
      </c>
      <c r="E8" s="528"/>
      <c r="F8" s="527"/>
      <c r="G8" s="881" t="str">
        <f>'A.LAP'!C5</f>
        <v>Veresegyház Város</v>
      </c>
      <c r="H8" s="881"/>
      <c r="I8" s="881"/>
      <c r="J8" s="529" t="s">
        <v>20</v>
      </c>
      <c r="K8" s="527"/>
      <c r="L8" s="527"/>
      <c r="M8" s="527"/>
      <c r="N8" s="527"/>
      <c r="O8" s="527"/>
      <c r="P8" s="527"/>
      <c r="Q8" s="527"/>
      <c r="R8" s="527"/>
      <c r="S8" s="527"/>
      <c r="T8" s="530"/>
      <c r="U8" s="876"/>
    </row>
    <row r="9" spans="1:21" ht="23.25" customHeight="1">
      <c r="A9" s="876"/>
      <c r="B9" s="882" t="s">
        <v>21</v>
      </c>
      <c r="C9" s="882"/>
      <c r="D9" s="882"/>
      <c r="E9" s="882"/>
      <c r="F9" s="882"/>
      <c r="G9" s="882"/>
      <c r="H9" s="882"/>
      <c r="I9" s="882"/>
      <c r="J9" s="882"/>
      <c r="K9" s="882"/>
      <c r="L9" s="882"/>
      <c r="M9" s="882"/>
      <c r="N9" s="882"/>
      <c r="O9" s="882"/>
      <c r="P9" s="882"/>
      <c r="Q9" s="882"/>
      <c r="R9" s="882"/>
      <c r="S9" s="882"/>
      <c r="T9" s="882"/>
      <c r="U9" s="876"/>
    </row>
    <row r="10" spans="1:21" ht="18" customHeight="1">
      <c r="A10" s="876"/>
      <c r="B10" s="883" t="s">
        <v>22</v>
      </c>
      <c r="C10" s="883"/>
      <c r="D10" s="883"/>
      <c r="E10" s="883"/>
      <c r="F10" s="883"/>
      <c r="G10" s="531"/>
      <c r="H10" s="531"/>
      <c r="I10" s="531"/>
      <c r="J10" s="531"/>
      <c r="K10" s="531"/>
      <c r="L10" s="531"/>
      <c r="M10" s="531"/>
      <c r="N10" s="531"/>
      <c r="O10" s="531"/>
      <c r="P10" s="531"/>
      <c r="Q10" s="531"/>
      <c r="R10" s="531"/>
      <c r="S10" s="531"/>
      <c r="T10" s="532"/>
      <c r="U10" s="876"/>
    </row>
    <row r="11" spans="1:21" ht="21" customHeight="1">
      <c r="A11" s="876"/>
      <c r="B11" s="884" t="s">
        <v>23</v>
      </c>
      <c r="C11" s="884"/>
      <c r="D11" s="884"/>
      <c r="E11" s="884"/>
      <c r="F11" s="884"/>
      <c r="G11" s="885">
        <f>'A.LAP'!A12</f>
        <v>0</v>
      </c>
      <c r="H11" s="885"/>
      <c r="I11" s="885"/>
      <c r="J11" s="885"/>
      <c r="K11" s="885"/>
      <c r="L11" s="885"/>
      <c r="M11" s="885"/>
      <c r="N11" s="885"/>
      <c r="O11" s="885"/>
      <c r="P11" s="885"/>
      <c r="Q11" s="885"/>
      <c r="R11" s="885"/>
      <c r="S11" s="533"/>
      <c r="T11" s="534"/>
      <c r="U11" s="876"/>
    </row>
    <row r="12" spans="1:21" ht="21.75" customHeight="1">
      <c r="A12" s="876"/>
      <c r="B12" s="884" t="s">
        <v>24</v>
      </c>
      <c r="C12" s="884"/>
      <c r="D12" s="884"/>
      <c r="E12" s="884"/>
      <c r="F12" s="884"/>
      <c r="G12" s="886">
        <f>'A.LAP'!C13</f>
        <v>0</v>
      </c>
      <c r="H12" s="886"/>
      <c r="I12" s="886"/>
      <c r="J12" s="886"/>
      <c r="K12" s="887">
        <f>'A.LAP'!E14</f>
      </c>
      <c r="L12" s="887"/>
      <c r="M12" s="887"/>
      <c r="N12" s="887"/>
      <c r="O12" s="888"/>
      <c r="P12" s="888"/>
      <c r="Q12" s="888"/>
      <c r="R12" s="888"/>
      <c r="S12" s="521"/>
      <c r="T12" s="534"/>
      <c r="U12" s="876"/>
    </row>
    <row r="13" spans="1:21" ht="5.25" customHeight="1">
      <c r="A13" s="876"/>
      <c r="B13" s="889"/>
      <c r="C13" s="889"/>
      <c r="D13" s="889"/>
      <c r="E13" s="889"/>
      <c r="F13" s="889"/>
      <c r="G13" s="889"/>
      <c r="H13" s="889"/>
      <c r="I13" s="889"/>
      <c r="J13" s="889"/>
      <c r="K13" s="889"/>
      <c r="L13" s="889"/>
      <c r="M13" s="889"/>
      <c r="N13" s="889"/>
      <c r="O13" s="889"/>
      <c r="P13" s="889"/>
      <c r="Q13" s="889"/>
      <c r="R13" s="889"/>
      <c r="S13" s="889"/>
      <c r="T13" s="889"/>
      <c r="U13" s="876"/>
    </row>
    <row r="14" spans="1:21" ht="9" customHeight="1">
      <c r="A14" s="876"/>
      <c r="B14" s="521"/>
      <c r="C14" s="521"/>
      <c r="D14" s="521"/>
      <c r="E14" s="535"/>
      <c r="F14" s="521"/>
      <c r="G14" s="521"/>
      <c r="H14" s="521"/>
      <c r="I14" s="521"/>
      <c r="J14" s="521"/>
      <c r="K14" s="521"/>
      <c r="L14" s="521"/>
      <c r="M14" s="521"/>
      <c r="N14" s="521"/>
      <c r="O14" s="521"/>
      <c r="P14" s="521"/>
      <c r="Q14" s="521"/>
      <c r="R14" s="521"/>
      <c r="S14" s="521"/>
      <c r="T14" s="521"/>
      <c r="U14" s="876"/>
    </row>
    <row r="15" spans="1:21" ht="12.75" customHeight="1" hidden="1">
      <c r="A15" s="876"/>
      <c r="B15" s="521"/>
      <c r="C15" s="521"/>
      <c r="D15" s="521"/>
      <c r="E15" s="535"/>
      <c r="F15" s="521"/>
      <c r="G15" s="521"/>
      <c r="H15" s="521"/>
      <c r="I15" s="521"/>
      <c r="J15" s="521"/>
      <c r="K15" s="521"/>
      <c r="L15" s="521"/>
      <c r="M15" s="521"/>
      <c r="N15" s="521"/>
      <c r="O15" s="521"/>
      <c r="P15" s="521"/>
      <c r="Q15" s="521"/>
      <c r="R15" s="521"/>
      <c r="S15" s="521"/>
      <c r="T15" s="521"/>
      <c r="U15" s="876"/>
    </row>
    <row r="16" spans="1:21" ht="12" customHeight="1">
      <c r="A16" s="876"/>
      <c r="B16" s="890" t="s">
        <v>25</v>
      </c>
      <c r="C16" s="890"/>
      <c r="D16" s="890"/>
      <c r="E16" s="890"/>
      <c r="F16" s="890"/>
      <c r="G16" s="890"/>
      <c r="H16" s="524"/>
      <c r="I16" s="524"/>
      <c r="J16" s="524"/>
      <c r="K16" s="524"/>
      <c r="L16" s="524"/>
      <c r="M16" s="524"/>
      <c r="N16" s="524"/>
      <c r="O16" s="524"/>
      <c r="P16" s="524"/>
      <c r="Q16" s="524"/>
      <c r="R16" s="524"/>
      <c r="S16" s="524"/>
      <c r="T16" s="536"/>
      <c r="U16" s="876"/>
    </row>
    <row r="17" spans="1:21" ht="2.25" customHeight="1">
      <c r="A17" s="876"/>
      <c r="B17" s="537"/>
      <c r="C17" s="521"/>
      <c r="D17" s="521"/>
      <c r="E17" s="535"/>
      <c r="F17" s="521"/>
      <c r="G17" s="521"/>
      <c r="H17" s="521"/>
      <c r="I17" s="521"/>
      <c r="J17" s="521"/>
      <c r="K17" s="521"/>
      <c r="L17" s="521"/>
      <c r="M17" s="521"/>
      <c r="N17" s="521"/>
      <c r="O17" s="521"/>
      <c r="P17" s="521"/>
      <c r="Q17" s="521"/>
      <c r="R17" s="521"/>
      <c r="S17" s="521"/>
      <c r="T17" s="538"/>
      <c r="U17" s="876"/>
    </row>
    <row r="18" spans="1:22" ht="12" customHeight="1">
      <c r="A18" s="876"/>
      <c r="B18" s="539"/>
      <c r="C18" s="521"/>
      <c r="D18" s="540"/>
      <c r="E18" s="541"/>
      <c r="F18" s="891" t="s">
        <v>543</v>
      </c>
      <c r="G18" s="891"/>
      <c r="H18" s="891"/>
      <c r="I18" s="891"/>
      <c r="J18" s="891"/>
      <c r="K18" s="891"/>
      <c r="L18" s="891"/>
      <c r="M18" s="891"/>
      <c r="N18" s="891"/>
      <c r="O18" s="891"/>
      <c r="P18" s="891"/>
      <c r="Q18" s="891"/>
      <c r="R18" s="891"/>
      <c r="S18" s="891"/>
      <c r="T18" s="891"/>
      <c r="U18" s="876"/>
      <c r="V18" s="226">
        <f>IF(D18="",0,1)</f>
        <v>0</v>
      </c>
    </row>
    <row r="19" spans="1:21" ht="3.75" customHeight="1">
      <c r="A19" s="876"/>
      <c r="B19" s="539"/>
      <c r="C19" s="521"/>
      <c r="D19" s="521"/>
      <c r="E19" s="535"/>
      <c r="F19" s="521"/>
      <c r="G19" s="521"/>
      <c r="H19" s="521"/>
      <c r="I19" s="521"/>
      <c r="J19" s="521"/>
      <c r="K19" s="521"/>
      <c r="L19" s="521"/>
      <c r="M19" s="521"/>
      <c r="N19" s="521"/>
      <c r="O19" s="521"/>
      <c r="P19" s="521"/>
      <c r="Q19" s="521"/>
      <c r="R19" s="521"/>
      <c r="S19" s="521"/>
      <c r="T19" s="538"/>
      <c r="U19" s="876"/>
    </row>
    <row r="20" spans="1:22" ht="12" customHeight="1">
      <c r="A20" s="876"/>
      <c r="B20" s="539"/>
      <c r="C20" s="521"/>
      <c r="D20" s="540"/>
      <c r="E20" s="541"/>
      <c r="F20" s="892" t="s">
        <v>26</v>
      </c>
      <c r="G20" s="892"/>
      <c r="H20" s="893"/>
      <c r="I20" s="893"/>
      <c r="J20" s="894" t="s">
        <v>27</v>
      </c>
      <c r="K20" s="894"/>
      <c r="L20" s="894"/>
      <c r="M20" s="894"/>
      <c r="N20" s="894"/>
      <c r="O20" s="894"/>
      <c r="P20" s="894"/>
      <c r="Q20" s="894"/>
      <c r="R20" s="894"/>
      <c r="S20" s="894"/>
      <c r="T20" s="894"/>
      <c r="U20" s="876"/>
      <c r="V20" s="226">
        <f>IF(D20="",0,1)</f>
        <v>0</v>
      </c>
    </row>
    <row r="21" spans="1:21" ht="6" customHeight="1">
      <c r="A21" s="876"/>
      <c r="B21" s="539"/>
      <c r="C21" s="521"/>
      <c r="D21" s="521"/>
      <c r="E21" s="535"/>
      <c r="F21" s="521"/>
      <c r="G21" s="521"/>
      <c r="H21" s="521"/>
      <c r="I21" s="521"/>
      <c r="J21" s="521"/>
      <c r="K21" s="521"/>
      <c r="L21" s="521"/>
      <c r="M21" s="521"/>
      <c r="N21" s="521"/>
      <c r="O21" s="521"/>
      <c r="P21" s="521"/>
      <c r="Q21" s="521"/>
      <c r="R21" s="521"/>
      <c r="S21" s="521"/>
      <c r="T21" s="538"/>
      <c r="U21" s="876"/>
    </row>
    <row r="22" spans="1:22" ht="12" customHeight="1">
      <c r="A22" s="876"/>
      <c r="B22" s="539"/>
      <c r="C22" s="521"/>
      <c r="D22" s="540"/>
      <c r="E22" s="541"/>
      <c r="F22" s="892" t="s">
        <v>28</v>
      </c>
      <c r="G22" s="892"/>
      <c r="H22" s="893"/>
      <c r="I22" s="893"/>
      <c r="J22" s="895" t="s">
        <v>29</v>
      </c>
      <c r="K22" s="895"/>
      <c r="L22" s="895"/>
      <c r="M22" s="893"/>
      <c r="N22" s="893"/>
      <c r="O22" s="521"/>
      <c r="P22" s="894" t="s">
        <v>30</v>
      </c>
      <c r="Q22" s="894"/>
      <c r="R22" s="894"/>
      <c r="S22" s="894"/>
      <c r="T22" s="894"/>
      <c r="U22" s="876"/>
      <c r="V22" s="226">
        <f>IF(D22="",0,1)</f>
        <v>0</v>
      </c>
    </row>
    <row r="23" spans="1:21" s="225" customFormat="1" ht="12" customHeight="1">
      <c r="A23" s="876"/>
      <c r="B23" s="537"/>
      <c r="C23" s="521"/>
      <c r="D23" s="521"/>
      <c r="E23" s="535"/>
      <c r="F23" s="891" t="s">
        <v>31</v>
      </c>
      <c r="G23" s="891"/>
      <c r="H23" s="891"/>
      <c r="I23" s="891"/>
      <c r="J23" s="891"/>
      <c r="K23" s="891"/>
      <c r="L23" s="891"/>
      <c r="M23" s="891"/>
      <c r="N23" s="891"/>
      <c r="O23" s="891"/>
      <c r="P23" s="891"/>
      <c r="Q23" s="891"/>
      <c r="R23" s="891"/>
      <c r="S23" s="891"/>
      <c r="T23" s="891"/>
      <c r="U23" s="876"/>
    </row>
    <row r="24" spans="1:21" s="225" customFormat="1" ht="3.75" customHeight="1">
      <c r="A24" s="876"/>
      <c r="B24" s="537"/>
      <c r="C24" s="521"/>
      <c r="D24" s="521"/>
      <c r="E24" s="535"/>
      <c r="F24" s="521"/>
      <c r="G24" s="521"/>
      <c r="H24" s="521"/>
      <c r="I24" s="521"/>
      <c r="J24" s="521"/>
      <c r="K24" s="521"/>
      <c r="L24" s="521"/>
      <c r="M24" s="521"/>
      <c r="N24" s="521"/>
      <c r="O24" s="521"/>
      <c r="P24" s="521"/>
      <c r="Q24" s="521"/>
      <c r="R24" s="521"/>
      <c r="S24" s="521"/>
      <c r="T24" s="538"/>
      <c r="U24" s="876"/>
    </row>
    <row r="25" spans="1:22" s="225" customFormat="1" ht="12" customHeight="1">
      <c r="A25" s="876"/>
      <c r="B25" s="537"/>
      <c r="C25" s="521"/>
      <c r="D25" s="540"/>
      <c r="E25" s="541"/>
      <c r="F25" s="745" t="s">
        <v>32</v>
      </c>
      <c r="G25" s="745"/>
      <c r="H25" s="893"/>
      <c r="I25" s="893"/>
      <c r="J25" s="894" t="s">
        <v>33</v>
      </c>
      <c r="K25" s="894"/>
      <c r="L25" s="894"/>
      <c r="M25" s="894"/>
      <c r="N25" s="894"/>
      <c r="O25" s="894"/>
      <c r="P25" s="894"/>
      <c r="Q25" s="894"/>
      <c r="R25" s="894"/>
      <c r="S25" s="894"/>
      <c r="T25" s="894"/>
      <c r="U25" s="876"/>
      <c r="V25" s="226">
        <f>IF(D25="",0,1)</f>
        <v>0</v>
      </c>
    </row>
    <row r="26" spans="1:21" s="225" customFormat="1" ht="12" customHeight="1">
      <c r="A26" s="876"/>
      <c r="B26" s="537"/>
      <c r="C26" s="521"/>
      <c r="D26" s="543"/>
      <c r="E26" s="543"/>
      <c r="F26" s="264" t="s">
        <v>38</v>
      </c>
      <c r="G26" s="521"/>
      <c r="H26" s="521"/>
      <c r="I26" s="521"/>
      <c r="J26" s="521"/>
      <c r="K26" s="521"/>
      <c r="L26" s="521"/>
      <c r="M26" s="521"/>
      <c r="N26" s="521"/>
      <c r="O26" s="521"/>
      <c r="P26" s="521"/>
      <c r="Q26" s="521"/>
      <c r="R26" s="521"/>
      <c r="S26" s="521"/>
      <c r="T26" s="538"/>
      <c r="U26" s="876"/>
    </row>
    <row r="27" spans="1:21" s="225" customFormat="1" ht="5.25" customHeight="1">
      <c r="A27" s="876"/>
      <c r="B27" s="537"/>
      <c r="C27" s="521"/>
      <c r="D27" s="543"/>
      <c r="E27" s="543"/>
      <c r="F27" s="264"/>
      <c r="G27" s="521"/>
      <c r="H27" s="521"/>
      <c r="I27" s="521"/>
      <c r="J27" s="521"/>
      <c r="K27" s="521"/>
      <c r="L27" s="521"/>
      <c r="M27" s="521"/>
      <c r="N27" s="521"/>
      <c r="O27" s="521"/>
      <c r="P27" s="521"/>
      <c r="Q27" s="521"/>
      <c r="R27" s="521"/>
      <c r="S27" s="521"/>
      <c r="T27" s="538"/>
      <c r="U27" s="876"/>
    </row>
    <row r="28" spans="1:22" s="225" customFormat="1" ht="12" customHeight="1">
      <c r="A28" s="876"/>
      <c r="B28" s="537"/>
      <c r="C28" s="521"/>
      <c r="D28" s="540"/>
      <c r="E28" s="543"/>
      <c r="F28" s="264" t="s">
        <v>39</v>
      </c>
      <c r="G28" s="521"/>
      <c r="H28" s="521"/>
      <c r="I28" s="521"/>
      <c r="J28" s="521"/>
      <c r="K28" s="521"/>
      <c r="L28" s="521"/>
      <c r="M28" s="521"/>
      <c r="N28" s="521"/>
      <c r="O28" s="521"/>
      <c r="P28" s="521"/>
      <c r="Q28" s="521"/>
      <c r="R28" s="521"/>
      <c r="S28" s="521"/>
      <c r="T28" s="538"/>
      <c r="U28" s="876"/>
      <c r="V28" s="226">
        <f>IF(D28="",0,1)</f>
        <v>0</v>
      </c>
    </row>
    <row r="29" spans="1:21" s="225" customFormat="1" ht="9" customHeight="1">
      <c r="A29" s="876"/>
      <c r="B29" s="544"/>
      <c r="C29" s="545"/>
      <c r="D29" s="546"/>
      <c r="E29" s="546"/>
      <c r="F29" s="545"/>
      <c r="G29" s="545"/>
      <c r="H29" s="545"/>
      <c r="I29" s="545"/>
      <c r="J29" s="545"/>
      <c r="K29" s="545"/>
      <c r="L29" s="545"/>
      <c r="M29" s="545"/>
      <c r="N29" s="545"/>
      <c r="O29" s="545"/>
      <c r="P29" s="545"/>
      <c r="Q29" s="545"/>
      <c r="R29" s="545"/>
      <c r="S29" s="545"/>
      <c r="T29" s="547"/>
      <c r="U29" s="876"/>
    </row>
    <row r="30" spans="1:21" s="225" customFormat="1" ht="12.75" customHeight="1" hidden="1">
      <c r="A30" s="876"/>
      <c r="B30" s="521"/>
      <c r="C30" s="521"/>
      <c r="D30" s="521"/>
      <c r="E30" s="535"/>
      <c r="F30" s="521"/>
      <c r="G30" s="521"/>
      <c r="H30" s="521"/>
      <c r="I30" s="521"/>
      <c r="J30" s="521"/>
      <c r="K30" s="521"/>
      <c r="L30" s="521"/>
      <c r="M30" s="521"/>
      <c r="N30" s="521"/>
      <c r="O30" s="521"/>
      <c r="P30" s="521"/>
      <c r="Q30" s="521"/>
      <c r="R30" s="521"/>
      <c r="S30" s="521"/>
      <c r="T30" s="521"/>
      <c r="U30" s="876"/>
    </row>
    <row r="31" spans="1:21" ht="3.75" customHeight="1">
      <c r="A31" s="876"/>
      <c r="B31" s="896"/>
      <c r="C31" s="896"/>
      <c r="D31" s="896"/>
      <c r="E31" s="896"/>
      <c r="F31" s="896"/>
      <c r="G31" s="896"/>
      <c r="H31" s="896"/>
      <c r="I31" s="896"/>
      <c r="J31" s="896"/>
      <c r="K31" s="896"/>
      <c r="L31" s="896"/>
      <c r="M31" s="896"/>
      <c r="N31" s="896"/>
      <c r="O31" s="896"/>
      <c r="P31" s="896"/>
      <c r="Q31" s="896"/>
      <c r="R31" s="896"/>
      <c r="S31" s="896"/>
      <c r="T31" s="896"/>
      <c r="U31" s="876"/>
    </row>
    <row r="32" spans="1:21" ht="12.75" customHeight="1" hidden="1">
      <c r="A32" s="876"/>
      <c r="B32" s="897"/>
      <c r="C32" s="897"/>
      <c r="D32" s="897"/>
      <c r="E32" s="897"/>
      <c r="F32" s="897"/>
      <c r="G32" s="897"/>
      <c r="H32" s="897"/>
      <c r="I32" s="897"/>
      <c r="J32" s="897"/>
      <c r="K32" s="897"/>
      <c r="L32" s="897"/>
      <c r="M32" s="897"/>
      <c r="N32" s="897"/>
      <c r="O32" s="897"/>
      <c r="P32" s="897"/>
      <c r="Q32" s="897"/>
      <c r="R32" s="897"/>
      <c r="S32" s="897"/>
      <c r="T32" s="897"/>
      <c r="U32" s="876"/>
    </row>
    <row r="33" spans="1:21" ht="18" customHeight="1">
      <c r="A33" s="876"/>
      <c r="B33" s="897" t="s">
        <v>15</v>
      </c>
      <c r="C33" s="897"/>
      <c r="D33" s="897"/>
      <c r="E33" s="897"/>
      <c r="F33" s="897"/>
      <c r="G33" s="897"/>
      <c r="H33" s="897"/>
      <c r="I33" s="897"/>
      <c r="J33" s="897"/>
      <c r="K33" s="897"/>
      <c r="L33" s="897"/>
      <c r="M33" s="897"/>
      <c r="N33" s="897"/>
      <c r="O33" s="897"/>
      <c r="P33" s="897"/>
      <c r="Q33" s="897"/>
      <c r="R33" s="897"/>
      <c r="S33" s="897"/>
      <c r="T33" s="897"/>
      <c r="U33" s="876"/>
    </row>
    <row r="34" spans="1:32" ht="44.25" customHeight="1">
      <c r="A34" s="876"/>
      <c r="B34" s="548" t="s">
        <v>40</v>
      </c>
      <c r="C34" s="898" t="s">
        <v>41</v>
      </c>
      <c r="D34" s="898"/>
      <c r="E34" s="898"/>
      <c r="F34" s="898"/>
      <c r="G34" s="898"/>
      <c r="H34" s="899" t="s">
        <v>42</v>
      </c>
      <c r="I34" s="899"/>
      <c r="J34" s="899"/>
      <c r="K34" s="899"/>
      <c r="L34" s="899" t="s">
        <v>43</v>
      </c>
      <c r="M34" s="899"/>
      <c r="N34" s="899"/>
      <c r="O34" s="899"/>
      <c r="P34" s="900" t="s">
        <v>44</v>
      </c>
      <c r="Q34" s="900"/>
      <c r="R34" s="900"/>
      <c r="S34" s="900"/>
      <c r="T34" s="549" t="s">
        <v>45</v>
      </c>
      <c r="U34" s="876"/>
      <c r="AC34" s="901"/>
      <c r="AD34" s="901"/>
      <c r="AE34" s="901"/>
      <c r="AF34" s="901"/>
    </row>
    <row r="35" spans="1:26" ht="18" customHeight="1">
      <c r="A35" s="876"/>
      <c r="B35" s="550" t="s">
        <v>674</v>
      </c>
      <c r="C35" s="902"/>
      <c r="D35" s="902"/>
      <c r="E35" s="902"/>
      <c r="F35" s="902"/>
      <c r="G35" s="902"/>
      <c r="H35" s="903"/>
      <c r="I35" s="903"/>
      <c r="J35" s="903"/>
      <c r="K35" s="903"/>
      <c r="L35" s="904"/>
      <c r="M35" s="904"/>
      <c r="N35" s="904"/>
      <c r="O35" s="904"/>
      <c r="P35" s="905"/>
      <c r="Q35" s="905"/>
      <c r="R35" s="905"/>
      <c r="S35" s="905"/>
      <c r="T35" s="542"/>
      <c r="U35" s="876"/>
      <c r="V35" s="226">
        <f>IF(C35="",0,1)</f>
        <v>0</v>
      </c>
      <c r="W35" s="226">
        <f>IF(H35="",0,1)</f>
        <v>0</v>
      </c>
      <c r="X35" s="226">
        <f>IF(L35="",0,1)</f>
        <v>0</v>
      </c>
      <c r="Y35" s="226">
        <f>IF(P35="",0,1)</f>
        <v>0</v>
      </c>
      <c r="Z35" s="226">
        <f>SUM(V35:Y35)</f>
        <v>0</v>
      </c>
    </row>
    <row r="36" spans="1:26" ht="18" customHeight="1">
      <c r="A36" s="876"/>
      <c r="B36" s="550" t="s">
        <v>676</v>
      </c>
      <c r="C36" s="902"/>
      <c r="D36" s="902"/>
      <c r="E36" s="902"/>
      <c r="F36" s="902"/>
      <c r="G36" s="902"/>
      <c r="H36" s="903"/>
      <c r="I36" s="903"/>
      <c r="J36" s="903"/>
      <c r="K36" s="903"/>
      <c r="L36" s="904"/>
      <c r="M36" s="904"/>
      <c r="N36" s="904"/>
      <c r="O36" s="904"/>
      <c r="P36" s="905"/>
      <c r="Q36" s="905"/>
      <c r="R36" s="905"/>
      <c r="S36" s="905"/>
      <c r="T36" s="542"/>
      <c r="U36" s="876"/>
      <c r="V36" s="226">
        <f aca="true" t="shared" si="0" ref="V36:V46">IF(C36="",0,1)</f>
        <v>0</v>
      </c>
      <c r="W36" s="226">
        <f aca="true" t="shared" si="1" ref="W36:W46">IF(H36="",0,1)</f>
        <v>0</v>
      </c>
      <c r="X36" s="226">
        <f aca="true" t="shared" si="2" ref="X36:X46">IF(L36="",0,1)</f>
        <v>0</v>
      </c>
      <c r="Y36" s="226">
        <f aca="true" t="shared" si="3" ref="Y36:Y46">IF(P36="",0,1)</f>
        <v>0</v>
      </c>
      <c r="Z36" s="226">
        <f aca="true" t="shared" si="4" ref="Z36:Z46">SUM(V36:Y36)</f>
        <v>0</v>
      </c>
    </row>
    <row r="37" spans="1:26" ht="18" customHeight="1">
      <c r="A37" s="876"/>
      <c r="B37" s="550" t="s">
        <v>678</v>
      </c>
      <c r="C37" s="906"/>
      <c r="D37" s="906"/>
      <c r="E37" s="906"/>
      <c r="F37" s="906"/>
      <c r="G37" s="906"/>
      <c r="H37" s="903"/>
      <c r="I37" s="903"/>
      <c r="J37" s="903"/>
      <c r="K37" s="903"/>
      <c r="L37" s="904"/>
      <c r="M37" s="904"/>
      <c r="N37" s="904"/>
      <c r="O37" s="904"/>
      <c r="P37" s="905"/>
      <c r="Q37" s="905"/>
      <c r="R37" s="905"/>
      <c r="S37" s="905"/>
      <c r="T37" s="542"/>
      <c r="U37" s="876"/>
      <c r="V37" s="226">
        <f t="shared" si="0"/>
        <v>0</v>
      </c>
      <c r="W37" s="226">
        <f t="shared" si="1"/>
        <v>0</v>
      </c>
      <c r="X37" s="226">
        <f t="shared" si="2"/>
        <v>0</v>
      </c>
      <c r="Y37" s="226">
        <f t="shared" si="3"/>
        <v>0</v>
      </c>
      <c r="Z37" s="226">
        <f t="shared" si="4"/>
        <v>0</v>
      </c>
    </row>
    <row r="38" spans="1:26" ht="18" customHeight="1">
      <c r="A38" s="876"/>
      <c r="B38" s="550" t="s">
        <v>680</v>
      </c>
      <c r="C38" s="902"/>
      <c r="D38" s="902"/>
      <c r="E38" s="902"/>
      <c r="F38" s="902"/>
      <c r="G38" s="902"/>
      <c r="H38" s="903"/>
      <c r="I38" s="903"/>
      <c r="J38" s="903"/>
      <c r="K38" s="903"/>
      <c r="L38" s="904"/>
      <c r="M38" s="904"/>
      <c r="N38" s="904"/>
      <c r="O38" s="904"/>
      <c r="P38" s="905"/>
      <c r="Q38" s="905"/>
      <c r="R38" s="905"/>
      <c r="S38" s="905"/>
      <c r="T38" s="542"/>
      <c r="U38" s="876"/>
      <c r="V38" s="226">
        <f t="shared" si="0"/>
        <v>0</v>
      </c>
      <c r="W38" s="226">
        <f t="shared" si="1"/>
        <v>0</v>
      </c>
      <c r="X38" s="226">
        <f t="shared" si="2"/>
        <v>0</v>
      </c>
      <c r="Y38" s="226">
        <f t="shared" si="3"/>
        <v>0</v>
      </c>
      <c r="Z38" s="226">
        <f t="shared" si="4"/>
        <v>0</v>
      </c>
    </row>
    <row r="39" spans="1:26" ht="18" customHeight="1">
      <c r="A39" s="876"/>
      <c r="B39" s="550" t="s">
        <v>682</v>
      </c>
      <c r="C39" s="906"/>
      <c r="D39" s="906"/>
      <c r="E39" s="906"/>
      <c r="F39" s="906"/>
      <c r="G39" s="906"/>
      <c r="H39" s="903"/>
      <c r="I39" s="903"/>
      <c r="J39" s="903"/>
      <c r="K39" s="903"/>
      <c r="L39" s="904"/>
      <c r="M39" s="904"/>
      <c r="N39" s="904"/>
      <c r="O39" s="904"/>
      <c r="P39" s="905"/>
      <c r="Q39" s="905"/>
      <c r="R39" s="905"/>
      <c r="S39" s="905"/>
      <c r="T39" s="542"/>
      <c r="U39" s="876"/>
      <c r="V39" s="226">
        <f t="shared" si="0"/>
        <v>0</v>
      </c>
      <c r="W39" s="226">
        <f t="shared" si="1"/>
        <v>0</v>
      </c>
      <c r="X39" s="226">
        <f t="shared" si="2"/>
        <v>0</v>
      </c>
      <c r="Y39" s="226">
        <f t="shared" si="3"/>
        <v>0</v>
      </c>
      <c r="Z39" s="226">
        <f t="shared" si="4"/>
        <v>0</v>
      </c>
    </row>
    <row r="40" spans="1:26" ht="12.75" customHeight="1" hidden="1">
      <c r="A40" s="876"/>
      <c r="B40" s="551" t="s">
        <v>46</v>
      </c>
      <c r="C40" s="902"/>
      <c r="D40" s="902"/>
      <c r="E40" s="902"/>
      <c r="F40" s="902"/>
      <c r="G40" s="902"/>
      <c r="H40" s="903"/>
      <c r="I40" s="903"/>
      <c r="J40" s="903"/>
      <c r="K40" s="903"/>
      <c r="L40" s="903"/>
      <c r="M40" s="903"/>
      <c r="N40" s="903"/>
      <c r="O40" s="903"/>
      <c r="P40" s="893"/>
      <c r="Q40" s="893"/>
      <c r="R40" s="893"/>
      <c r="S40" s="893"/>
      <c r="T40" s="893"/>
      <c r="U40" s="876"/>
      <c r="V40" s="226">
        <f t="shared" si="0"/>
        <v>0</v>
      </c>
      <c r="W40" s="226">
        <f t="shared" si="1"/>
        <v>0</v>
      </c>
      <c r="X40" s="226">
        <f t="shared" si="2"/>
        <v>0</v>
      </c>
      <c r="Y40" s="226">
        <f t="shared" si="3"/>
        <v>0</v>
      </c>
      <c r="Z40" s="226">
        <f t="shared" si="4"/>
        <v>0</v>
      </c>
    </row>
    <row r="41" spans="1:26" ht="12.75" customHeight="1" hidden="1">
      <c r="A41" s="876"/>
      <c r="B41" s="552" t="s">
        <v>47</v>
      </c>
      <c r="C41" s="906"/>
      <c r="D41" s="906"/>
      <c r="E41" s="906"/>
      <c r="F41" s="906"/>
      <c r="G41" s="906"/>
      <c r="H41" s="903"/>
      <c r="I41" s="903"/>
      <c r="J41" s="903"/>
      <c r="K41" s="903"/>
      <c r="L41" s="903"/>
      <c r="M41" s="903"/>
      <c r="N41" s="903"/>
      <c r="O41" s="903"/>
      <c r="P41" s="893"/>
      <c r="Q41" s="893"/>
      <c r="R41" s="893"/>
      <c r="S41" s="893"/>
      <c r="T41" s="893"/>
      <c r="U41" s="876"/>
      <c r="V41" s="226">
        <f t="shared" si="0"/>
        <v>0</v>
      </c>
      <c r="W41" s="226">
        <f t="shared" si="1"/>
        <v>0</v>
      </c>
      <c r="X41" s="226">
        <f t="shared" si="2"/>
        <v>0</v>
      </c>
      <c r="Y41" s="226">
        <f t="shared" si="3"/>
        <v>0</v>
      </c>
      <c r="Z41" s="226">
        <f t="shared" si="4"/>
        <v>0</v>
      </c>
    </row>
    <row r="42" spans="1:26" ht="12.75" customHeight="1" hidden="1">
      <c r="A42" s="876"/>
      <c r="B42" s="551" t="s">
        <v>48</v>
      </c>
      <c r="C42" s="902"/>
      <c r="D42" s="902"/>
      <c r="E42" s="902"/>
      <c r="F42" s="902"/>
      <c r="G42" s="902"/>
      <c r="H42" s="903"/>
      <c r="I42" s="903"/>
      <c r="J42" s="903"/>
      <c r="K42" s="903"/>
      <c r="L42" s="903"/>
      <c r="M42" s="903"/>
      <c r="N42" s="903"/>
      <c r="O42" s="903"/>
      <c r="P42" s="893"/>
      <c r="Q42" s="893"/>
      <c r="R42" s="893"/>
      <c r="S42" s="893"/>
      <c r="T42" s="893"/>
      <c r="U42" s="876"/>
      <c r="V42" s="226">
        <f t="shared" si="0"/>
        <v>0</v>
      </c>
      <c r="W42" s="226">
        <f t="shared" si="1"/>
        <v>0</v>
      </c>
      <c r="X42" s="226">
        <f t="shared" si="2"/>
        <v>0</v>
      </c>
      <c r="Y42" s="226">
        <f t="shared" si="3"/>
        <v>0</v>
      </c>
      <c r="Z42" s="226">
        <f t="shared" si="4"/>
        <v>0</v>
      </c>
    </row>
    <row r="43" spans="1:26" ht="12.75" customHeight="1" hidden="1">
      <c r="A43" s="876"/>
      <c r="B43" s="552" t="s">
        <v>49</v>
      </c>
      <c r="C43" s="906"/>
      <c r="D43" s="906"/>
      <c r="E43" s="906"/>
      <c r="F43" s="906"/>
      <c r="G43" s="906"/>
      <c r="H43" s="903"/>
      <c r="I43" s="903"/>
      <c r="J43" s="903"/>
      <c r="K43" s="903"/>
      <c r="L43" s="903"/>
      <c r="M43" s="903"/>
      <c r="N43" s="903"/>
      <c r="O43" s="903"/>
      <c r="P43" s="893"/>
      <c r="Q43" s="893"/>
      <c r="R43" s="893"/>
      <c r="S43" s="893"/>
      <c r="T43" s="893"/>
      <c r="U43" s="876"/>
      <c r="V43" s="226">
        <f t="shared" si="0"/>
        <v>0</v>
      </c>
      <c r="W43" s="226">
        <f t="shared" si="1"/>
        <v>0</v>
      </c>
      <c r="X43" s="226">
        <f t="shared" si="2"/>
        <v>0</v>
      </c>
      <c r="Y43" s="226">
        <f t="shared" si="3"/>
        <v>0</v>
      </c>
      <c r="Z43" s="226">
        <f t="shared" si="4"/>
        <v>0</v>
      </c>
    </row>
    <row r="44" spans="1:26" ht="12.75" customHeight="1" hidden="1">
      <c r="A44" s="876"/>
      <c r="B44" s="551" t="s">
        <v>695</v>
      </c>
      <c r="C44" s="902"/>
      <c r="D44" s="902"/>
      <c r="E44" s="902"/>
      <c r="F44" s="902"/>
      <c r="G44" s="902"/>
      <c r="H44" s="903"/>
      <c r="I44" s="903"/>
      <c r="J44" s="903"/>
      <c r="K44" s="903"/>
      <c r="L44" s="903"/>
      <c r="M44" s="903"/>
      <c r="N44" s="903"/>
      <c r="O44" s="903"/>
      <c r="P44" s="893"/>
      <c r="Q44" s="893"/>
      <c r="R44" s="893"/>
      <c r="S44" s="893"/>
      <c r="T44" s="893"/>
      <c r="U44" s="876"/>
      <c r="V44" s="226">
        <f t="shared" si="0"/>
        <v>0</v>
      </c>
      <c r="W44" s="226">
        <f t="shared" si="1"/>
        <v>0</v>
      </c>
      <c r="X44" s="226">
        <f t="shared" si="2"/>
        <v>0</v>
      </c>
      <c r="Y44" s="226">
        <f t="shared" si="3"/>
        <v>0</v>
      </c>
      <c r="Z44" s="226">
        <f t="shared" si="4"/>
        <v>0</v>
      </c>
    </row>
    <row r="45" spans="1:26" ht="12.75" customHeight="1" hidden="1">
      <c r="A45" s="876"/>
      <c r="B45" s="552" t="s">
        <v>696</v>
      </c>
      <c r="C45" s="906"/>
      <c r="D45" s="906"/>
      <c r="E45" s="906"/>
      <c r="F45" s="906"/>
      <c r="G45" s="906"/>
      <c r="H45" s="903"/>
      <c r="I45" s="903"/>
      <c r="J45" s="903"/>
      <c r="K45" s="903"/>
      <c r="L45" s="903"/>
      <c r="M45" s="903"/>
      <c r="N45" s="903"/>
      <c r="O45" s="903"/>
      <c r="P45" s="893"/>
      <c r="Q45" s="893"/>
      <c r="R45" s="893"/>
      <c r="S45" s="893"/>
      <c r="T45" s="893"/>
      <c r="U45" s="876"/>
      <c r="V45" s="226">
        <f t="shared" si="0"/>
        <v>0</v>
      </c>
      <c r="W45" s="226">
        <f t="shared" si="1"/>
        <v>0</v>
      </c>
      <c r="X45" s="226">
        <f t="shared" si="2"/>
        <v>0</v>
      </c>
      <c r="Y45" s="226">
        <f t="shared" si="3"/>
        <v>0</v>
      </c>
      <c r="Z45" s="226">
        <f t="shared" si="4"/>
        <v>0</v>
      </c>
    </row>
    <row r="46" spans="1:26" ht="12.75" customHeight="1" hidden="1">
      <c r="A46" s="876"/>
      <c r="B46" s="551" t="s">
        <v>697</v>
      </c>
      <c r="C46" s="902"/>
      <c r="D46" s="902"/>
      <c r="E46" s="902"/>
      <c r="F46" s="902"/>
      <c r="G46" s="902"/>
      <c r="H46" s="903"/>
      <c r="I46" s="903"/>
      <c r="J46" s="903"/>
      <c r="K46" s="903"/>
      <c r="L46" s="903"/>
      <c r="M46" s="903"/>
      <c r="N46" s="903"/>
      <c r="O46" s="903"/>
      <c r="P46" s="893"/>
      <c r="Q46" s="893"/>
      <c r="R46" s="893"/>
      <c r="S46" s="893"/>
      <c r="T46" s="893"/>
      <c r="U46" s="876"/>
      <c r="V46" s="226">
        <f t="shared" si="0"/>
        <v>0</v>
      </c>
      <c r="W46" s="226">
        <f t="shared" si="1"/>
        <v>0</v>
      </c>
      <c r="X46" s="226">
        <f t="shared" si="2"/>
        <v>0</v>
      </c>
      <c r="Y46" s="226">
        <f t="shared" si="3"/>
        <v>0</v>
      </c>
      <c r="Z46" s="226">
        <f t="shared" si="4"/>
        <v>0</v>
      </c>
    </row>
    <row r="47" spans="1:26" ht="18" customHeight="1">
      <c r="A47" s="876"/>
      <c r="B47" s="907"/>
      <c r="C47" s="907"/>
      <c r="D47" s="907"/>
      <c r="E47" s="907"/>
      <c r="F47" s="907"/>
      <c r="G47" s="907"/>
      <c r="H47" s="907"/>
      <c r="I47" s="907"/>
      <c r="J47" s="907"/>
      <c r="K47" s="907"/>
      <c r="L47" s="907"/>
      <c r="M47" s="907"/>
      <c r="N47" s="907"/>
      <c r="O47" s="907"/>
      <c r="P47" s="907"/>
      <c r="Q47" s="907"/>
      <c r="R47" s="907"/>
      <c r="S47" s="907"/>
      <c r="T47" s="907"/>
      <c r="U47" s="876"/>
      <c r="Z47" s="226">
        <f>SUM(Z35:Z46)+V18+V20+V22+V25+V28</f>
        <v>0</v>
      </c>
    </row>
    <row r="48" spans="1:21" ht="18" customHeight="1">
      <c r="A48" s="876"/>
      <c r="B48" s="908" t="s">
        <v>50</v>
      </c>
      <c r="C48" s="908"/>
      <c r="D48" s="908"/>
      <c r="E48" s="908"/>
      <c r="F48" s="908"/>
      <c r="G48" s="908"/>
      <c r="H48" s="908"/>
      <c r="I48" s="908"/>
      <c r="J48" s="908"/>
      <c r="K48" s="908"/>
      <c r="L48" s="908"/>
      <c r="M48" s="908"/>
      <c r="N48" s="908"/>
      <c r="O48" s="908"/>
      <c r="P48" s="908"/>
      <c r="Q48" s="908"/>
      <c r="R48" s="908"/>
      <c r="S48" s="908"/>
      <c r="T48" s="908"/>
      <c r="U48" s="876"/>
    </row>
    <row r="49" spans="1:21" ht="9" customHeight="1">
      <c r="A49" s="876"/>
      <c r="B49" s="553"/>
      <c r="C49" s="553"/>
      <c r="D49" s="553"/>
      <c r="E49" s="553"/>
      <c r="F49" s="553"/>
      <c r="G49" s="553"/>
      <c r="H49" s="553"/>
      <c r="I49" s="553"/>
      <c r="J49" s="553"/>
      <c r="K49" s="553"/>
      <c r="L49" s="553"/>
      <c r="M49" s="553"/>
      <c r="N49" s="553"/>
      <c r="O49" s="553"/>
      <c r="P49" s="553"/>
      <c r="Q49" s="553"/>
      <c r="R49" s="553"/>
      <c r="S49" s="553"/>
      <c r="T49" s="553"/>
      <c r="U49" s="876"/>
    </row>
    <row r="50" spans="1:21" ht="18" customHeight="1">
      <c r="A50" s="876"/>
      <c r="B50" s="863" t="str">
        <f>IF('2. oldal'!B80="","",'2. oldal'!B80)</f>
        <v>Veresegyház</v>
      </c>
      <c r="C50" s="863"/>
      <c r="D50" s="863">
        <f>IF('2. oldal'!E80="","",'2. oldal'!E80)</f>
        <v>0</v>
      </c>
      <c r="E50" s="863"/>
      <c r="F50" s="554" t="s">
        <v>569</v>
      </c>
      <c r="G50" s="451">
        <f>IF('2. oldal'!H80="","",'2. oldal'!H80)</f>
        <v>0</v>
      </c>
      <c r="H50" s="554" t="s">
        <v>570</v>
      </c>
      <c r="I50" s="451">
        <f>IF('2. oldal'!N80="","",'2. oldal'!N80)</f>
        <v>0</v>
      </c>
      <c r="J50" s="278" t="s">
        <v>643</v>
      </c>
      <c r="K50" s="553"/>
      <c r="L50" s="553"/>
      <c r="M50" s="553"/>
      <c r="N50" s="553"/>
      <c r="O50" s="553"/>
      <c r="P50" s="553"/>
      <c r="Q50" s="553"/>
      <c r="R50" s="553"/>
      <c r="S50" s="553"/>
      <c r="T50" s="553"/>
      <c r="U50" s="876"/>
    </row>
    <row r="51" spans="1:21" ht="18" customHeight="1">
      <c r="A51" s="876"/>
      <c r="B51" s="876"/>
      <c r="C51" s="876"/>
      <c r="D51" s="876"/>
      <c r="E51" s="876"/>
      <c r="F51" s="876"/>
      <c r="G51" s="876"/>
      <c r="H51" s="876"/>
      <c r="I51" s="876"/>
      <c r="J51" s="876"/>
      <c r="K51" s="876"/>
      <c r="L51" s="876"/>
      <c r="M51" s="876"/>
      <c r="N51" s="510"/>
      <c r="O51" s="510"/>
      <c r="P51" s="510"/>
      <c r="Q51" s="510"/>
      <c r="R51" s="510"/>
      <c r="S51" s="510"/>
      <c r="T51" s="510"/>
      <c r="U51" s="876"/>
    </row>
    <row r="52" spans="1:21" ht="18" customHeight="1">
      <c r="A52" s="876"/>
      <c r="B52" s="876"/>
      <c r="C52" s="876"/>
      <c r="D52" s="876"/>
      <c r="E52" s="876"/>
      <c r="F52" s="876"/>
      <c r="G52" s="876"/>
      <c r="H52" s="876"/>
      <c r="I52" s="876"/>
      <c r="J52" s="876"/>
      <c r="K52" s="876"/>
      <c r="L52" s="876"/>
      <c r="M52" s="876"/>
      <c r="N52" s="864" t="s">
        <v>809</v>
      </c>
      <c r="O52" s="864"/>
      <c r="P52" s="864"/>
      <c r="Q52" s="864"/>
      <c r="R52" s="864"/>
      <c r="S52" s="864"/>
      <c r="T52" s="864"/>
      <c r="U52" s="876"/>
    </row>
    <row r="53" spans="1:21" ht="18" customHeight="1">
      <c r="A53" s="876"/>
      <c r="B53" s="521"/>
      <c r="C53" s="521"/>
      <c r="D53" s="521"/>
      <c r="E53" s="521"/>
      <c r="F53" s="521"/>
      <c r="G53" s="521"/>
      <c r="H53" s="521"/>
      <c r="I53" s="521"/>
      <c r="J53" s="521"/>
      <c r="K53" s="521"/>
      <c r="L53" s="521"/>
      <c r="M53" s="521"/>
      <c r="N53" s="521"/>
      <c r="O53" s="521"/>
      <c r="P53" s="521"/>
      <c r="Q53" s="521"/>
      <c r="R53" s="521"/>
      <c r="S53" s="521"/>
      <c r="T53" s="521"/>
      <c r="U53" s="876"/>
    </row>
    <row r="54" spans="1:21" ht="18" customHeight="1">
      <c r="A54" s="876"/>
      <c r="B54" s="521"/>
      <c r="C54" s="521"/>
      <c r="D54" s="521"/>
      <c r="E54" s="521"/>
      <c r="F54" s="521"/>
      <c r="G54" s="521"/>
      <c r="H54" s="521"/>
      <c r="I54" s="521"/>
      <c r="J54" s="521"/>
      <c r="K54" s="521"/>
      <c r="L54" s="521"/>
      <c r="M54" s="521"/>
      <c r="N54" s="521"/>
      <c r="O54" s="521"/>
      <c r="P54" s="521"/>
      <c r="Q54" s="521"/>
      <c r="R54" s="521"/>
      <c r="S54" s="521"/>
      <c r="T54" s="521"/>
      <c r="U54" s="876"/>
    </row>
    <row r="55" spans="5:20" ht="18" customHeight="1">
      <c r="E55" s="226"/>
      <c r="G55" s="509"/>
      <c r="H55" s="509"/>
      <c r="I55" s="509"/>
      <c r="J55" s="509"/>
      <c r="O55" s="225"/>
      <c r="P55" s="876"/>
      <c r="Q55" s="876"/>
      <c r="R55" s="876"/>
      <c r="S55" s="876"/>
      <c r="T55" s="876"/>
    </row>
    <row r="56" spans="2:20" ht="18" customHeight="1">
      <c r="B56" s="225"/>
      <c r="C56" s="225"/>
      <c r="D56" s="225"/>
      <c r="E56" s="555"/>
      <c r="F56" s="225"/>
      <c r="G56" s="225"/>
      <c r="H56" s="225"/>
      <c r="I56" s="225"/>
      <c r="J56" s="225"/>
      <c r="K56" s="225"/>
      <c r="L56" s="225"/>
      <c r="M56" s="225"/>
      <c r="N56" s="225"/>
      <c r="O56" s="225"/>
      <c r="P56" s="876"/>
      <c r="Q56" s="876"/>
      <c r="R56" s="876"/>
      <c r="S56" s="876"/>
      <c r="T56" s="876"/>
    </row>
    <row r="57" spans="2:20" ht="16.5" customHeight="1">
      <c r="B57" s="225"/>
      <c r="C57" s="225"/>
      <c r="D57" s="225"/>
      <c r="E57" s="555"/>
      <c r="F57" s="225"/>
      <c r="G57" s="225"/>
      <c r="H57" s="225"/>
      <c r="I57" s="225"/>
      <c r="J57" s="225"/>
      <c r="K57" s="225"/>
      <c r="L57" s="225"/>
      <c r="M57" s="225"/>
      <c r="N57" s="225"/>
      <c r="O57" s="225"/>
      <c r="P57" s="876"/>
      <c r="Q57" s="876"/>
      <c r="R57" s="876"/>
      <c r="S57" s="876"/>
      <c r="T57" s="876"/>
    </row>
    <row r="58" spans="2:20" ht="16.5" customHeight="1">
      <c r="B58" s="225"/>
      <c r="C58" s="225"/>
      <c r="D58" s="225"/>
      <c r="E58" s="555"/>
      <c r="F58" s="225"/>
      <c r="G58" s="225"/>
      <c r="H58" s="225"/>
      <c r="I58" s="225"/>
      <c r="J58" s="225"/>
      <c r="K58" s="225"/>
      <c r="L58" s="225"/>
      <c r="M58" s="225"/>
      <c r="N58" s="225"/>
      <c r="O58" s="225"/>
      <c r="P58" s="876"/>
      <c r="Q58" s="876"/>
      <c r="R58" s="876"/>
      <c r="S58" s="876"/>
      <c r="T58" s="876"/>
    </row>
    <row r="59" spans="2:20" ht="16.5" customHeight="1">
      <c r="B59" s="225"/>
      <c r="C59" s="225"/>
      <c r="D59" s="225"/>
      <c r="E59" s="555"/>
      <c r="F59" s="225"/>
      <c r="G59" s="225"/>
      <c r="H59" s="225"/>
      <c r="I59" s="225"/>
      <c r="J59" s="225"/>
      <c r="K59" s="225"/>
      <c r="L59" s="225"/>
      <c r="M59" s="225"/>
      <c r="N59" s="225"/>
      <c r="O59" s="225"/>
      <c r="P59" s="876"/>
      <c r="Q59" s="876"/>
      <c r="R59" s="876"/>
      <c r="S59" s="876"/>
      <c r="T59" s="876"/>
    </row>
  </sheetData>
  <sheetProtection password="C1DD" sheet="1" objects="1" scenarios="1"/>
  <mergeCells count="102">
    <mergeCell ref="P55:T55"/>
    <mergeCell ref="P56:T56"/>
    <mergeCell ref="P57:T57"/>
    <mergeCell ref="P58:T58"/>
    <mergeCell ref="P59:T59"/>
    <mergeCell ref="B47:T47"/>
    <mergeCell ref="B48:T48"/>
    <mergeCell ref="B50:C50"/>
    <mergeCell ref="D50:E50"/>
    <mergeCell ref="B51:M51"/>
    <mergeCell ref="B52:M52"/>
    <mergeCell ref="N52:T52"/>
    <mergeCell ref="C45:G45"/>
    <mergeCell ref="H45:K45"/>
    <mergeCell ref="L45:O45"/>
    <mergeCell ref="P45:T45"/>
    <mergeCell ref="C46:G46"/>
    <mergeCell ref="H46:K46"/>
    <mergeCell ref="L46:O46"/>
    <mergeCell ref="P46:T46"/>
    <mergeCell ref="C43:G43"/>
    <mergeCell ref="H43:K43"/>
    <mergeCell ref="L43:O43"/>
    <mergeCell ref="P43:T43"/>
    <mergeCell ref="C44:G44"/>
    <mergeCell ref="H44:K44"/>
    <mergeCell ref="L44:O44"/>
    <mergeCell ref="P44:T44"/>
    <mergeCell ref="C41:G41"/>
    <mergeCell ref="H41:K41"/>
    <mergeCell ref="L41:O41"/>
    <mergeCell ref="P41:T41"/>
    <mergeCell ref="C42:G42"/>
    <mergeCell ref="H42:K42"/>
    <mergeCell ref="L42:O42"/>
    <mergeCell ref="P42:T42"/>
    <mergeCell ref="C39:G39"/>
    <mergeCell ref="H39:K39"/>
    <mergeCell ref="L39:O39"/>
    <mergeCell ref="P39:S39"/>
    <mergeCell ref="C40:G40"/>
    <mergeCell ref="H40:K40"/>
    <mergeCell ref="L40:O40"/>
    <mergeCell ref="P40:T40"/>
    <mergeCell ref="C37:G37"/>
    <mergeCell ref="H37:K37"/>
    <mergeCell ref="L37:O37"/>
    <mergeCell ref="P37:S37"/>
    <mergeCell ref="C38:G38"/>
    <mergeCell ref="H38:K38"/>
    <mergeCell ref="L38:O38"/>
    <mergeCell ref="P38:S38"/>
    <mergeCell ref="AC34:AF34"/>
    <mergeCell ref="C35:G35"/>
    <mergeCell ref="H35:K35"/>
    <mergeCell ref="L35:O35"/>
    <mergeCell ref="P35:S35"/>
    <mergeCell ref="C36:G36"/>
    <mergeCell ref="H36:K36"/>
    <mergeCell ref="L36:O36"/>
    <mergeCell ref="P36:S36"/>
    <mergeCell ref="B31:T31"/>
    <mergeCell ref="B32:T32"/>
    <mergeCell ref="B33:T33"/>
    <mergeCell ref="C34:G34"/>
    <mergeCell ref="H34:K34"/>
    <mergeCell ref="L34:O34"/>
    <mergeCell ref="P34:S34"/>
    <mergeCell ref="P22:T22"/>
    <mergeCell ref="F23:T23"/>
    <mergeCell ref="F25:G25"/>
    <mergeCell ref="H25:I25"/>
    <mergeCell ref="J25:T25"/>
    <mergeCell ref="F22:G22"/>
    <mergeCell ref="H22:I22"/>
    <mergeCell ref="J22:L22"/>
    <mergeCell ref="M22:N22"/>
    <mergeCell ref="B13:T13"/>
    <mergeCell ref="B16:G16"/>
    <mergeCell ref="F18:T18"/>
    <mergeCell ref="F20:G20"/>
    <mergeCell ref="H20:I20"/>
    <mergeCell ref="J20:T20"/>
    <mergeCell ref="G8:I8"/>
    <mergeCell ref="B9:T9"/>
    <mergeCell ref="B10:F10"/>
    <mergeCell ref="B11:F11"/>
    <mergeCell ref="G11:R11"/>
    <mergeCell ref="B12:F12"/>
    <mergeCell ref="G12:J12"/>
    <mergeCell ref="K12:N12"/>
    <mergeCell ref="O12:R12"/>
    <mergeCell ref="A1:A2"/>
    <mergeCell ref="B1:R2"/>
    <mergeCell ref="T1:T2"/>
    <mergeCell ref="U1:U2"/>
    <mergeCell ref="B4:T4"/>
    <mergeCell ref="A5:A54"/>
    <mergeCell ref="B5:T6"/>
    <mergeCell ref="U5:U54"/>
    <mergeCell ref="B7:T7"/>
    <mergeCell ref="B8:C8"/>
  </mergeCells>
  <printOptions/>
  <pageMargins left="0.19652777777777777" right="0.19652777777777777" top="0.15763888888888888" bottom="0.15763888888888888" header="0.5118055555555556" footer="0.5118055555555556"/>
  <pageSetup horizontalDpi="300" verticalDpi="3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Centex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Gyurik László</dc:creator>
  <cp:keywords/>
  <dc:description/>
  <cp:lastModifiedBy>Veresegyház Polgármesteri Hivatal</cp:lastModifiedBy>
  <cp:lastPrinted>2011-01-28T10:28:50Z</cp:lastPrinted>
  <dcterms:created xsi:type="dcterms:W3CDTF">2009-12-14T09:18:04Z</dcterms:created>
  <dcterms:modified xsi:type="dcterms:W3CDTF">2011-05-04T08:57:03Z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